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<sst xmlns="http://schemas.openxmlformats.org/spreadsheetml/2006/main" count="501" uniqueCount="200">
  <si>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</si>
  <si>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</si>
  <si>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</si>
  <si>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</si>
  <si>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</si>
  <si>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</si>
  <si>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</si>
  <si>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</si>
  <si>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</si>
  <si>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</si>
  <si>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</si>
  <si>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</si>
  <si>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</si>
  <si>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</si>
  <si>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</si>
  <si>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</si>
  <si>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</si>
  <si>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</si>
  <si>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</si>
  <si>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</si>
  <si>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</si>
  <si>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</si>
  <si>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</si>
  <si>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</si>
  <si>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</si>
  <si>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</si>
  <si>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</si>
  <si>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</si>
  <si>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</si>
  <si>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</si>
  <si>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</si>
  <si>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</si>
  <si>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</si>
  <si>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</si>
  <si>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</si>
  <si>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</si>
  <si>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</si>
  <si>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</si>
  <si>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</si>
  <si>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</si>
  <si>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</si>
  <si>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</si>
  <si>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</si>
  <si>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</si>
  <si>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</si>
  <si>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</si>
  <si>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</si>
  <si>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</si>
  <si>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</si>
  <si>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</si>
  <si>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</si>
  <si>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</si>
  <si>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</si>
  <si>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</si>
  <si>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</si>
  <si>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</si>
  <si>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</si>
  <si>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</si>
  <si>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</si>
  <si>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</si>
  <si>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</si>
  <si>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</si>
  <si>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</si>
  <si>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</si>
  <si>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</si>
  <si>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</si>
  <si>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</si>
  <si>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</si>
  <si>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</si>
  <si>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</si>
  <si>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</si>
  <si>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</si>
  <si>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</si>
  <si>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</si>
  <si>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</si>
  <si>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</si>
  <si>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</si>
  <si>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</si>
  <si>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</si>
  <si>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</si>
  <si>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</si>
  <si>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</si>
  <si>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</si>
  <si>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</si>
  <si>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</si>
  <si>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</si>
  <si>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</si>
  <si>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</si>
  <si>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</si>
  <si>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</si>
  <si>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</si>
  <si>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</si>
  <si>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</si>
  <si>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</si>
  <si>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</si>
  <si>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</si>
  <si>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</si>
  <si>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</si>
  <si>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</si>
  <si>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</si>
  <si>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</si>
  <si>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</si>
  <si>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</si>
  <si>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</si>
  <si>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</si>
  <si>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</si>
  <si>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</si>
  <si>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</si>
  <si>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</si>
  <si>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</si>
  <si>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</si>
  <si>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</si>
  <si>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</si>
  <si>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</si>
  <si>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</si>
  <si>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</si>
  <si>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</si>
  <si>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</si>
  <si>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</si>
  <si>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</si>
  <si>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</si>
  <si>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</si>
  <si>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</si>
  <si>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</si>
  <si>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</si>
  <si>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</si>
  <si>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</si>
  <si>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</si>
  <si>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</si>
  <si>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</si>
  <si>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</si>
  <si>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</si>
  <si>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</si>
  <si>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</si>
  <si>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</si>
  <si>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</si>
  <si>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</si>
  <si>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</si>
  <si>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</si>
  <si>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</si>
  <si>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</si>
  <si>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</si>
  <si>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</si>
  <si>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</si>
  <si>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</si>
  <si>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</si>
  <si>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</si>
  <si>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</si>
  <si>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</si>
  <si>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</si>
  <si>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</si>
  <si>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</si>
  <si>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</si>
  <si>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</si>
  <si>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</si>
  <si>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</si>
  <si>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</si>
  <si>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</si>
  <si>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</si>
  <si>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</si>
  <si>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</si>
  <si>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</si>
  <si>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</si>
  <si>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</si>
  <si>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</si>
  <si>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</si>
  <si>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</si>
  <si>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</si>
  <si>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</si>
  <si>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</si>
  <si>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</si>
  <si>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</si>
  <si>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</si>
  <si>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</si>
  <si>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34.0-37.0</t>
  </si>
  <si>
    <t>1,000 metric tons</t>
  </si>
  <si>
    <t>8.90-9.70</t>
  </si>
  <si>
    <t>16.75-18.05</t>
  </si>
  <si>
    <t>19.85-21.15</t>
  </si>
  <si>
    <t>8.85-9.65</t>
  </si>
  <si>
    <t>16.95-18.25</t>
  </si>
  <si>
    <t>31.0-34.0</t>
  </si>
  <si>
    <t>54.0-57.0</t>
  </si>
  <si>
    <t>37.5-40.5</t>
  </si>
  <si>
    <t>64.5-67.5</t>
  </si>
  <si>
    <t>33.0-36.0</t>
  </si>
  <si>
    <t>34.5-37.5</t>
  </si>
  <si>
    <t>30.5-33.5</t>
  </si>
  <si>
    <t>305-335</t>
  </si>
  <si>
    <t>225-255</t>
  </si>
  <si>
    <t>160-190</t>
  </si>
  <si>
    <t>250-280</t>
  </si>
  <si>
    <t>Argentina</t>
  </si>
  <si>
    <t xml:space="preserve">soybean </t>
  </si>
  <si>
    <t>MT/hectare</t>
  </si>
  <si>
    <t>$/bushel</t>
  </si>
  <si>
    <t>Central Illinois</t>
  </si>
  <si>
    <t>soybean price</t>
  </si>
  <si>
    <t>130-150</t>
  </si>
  <si>
    <t>200-230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</si>
</sst>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178" fontId="16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16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203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14" fontId="0" fillId="0" borderId="13" xfId="0" applyNumberFormat="1" applyBorder="1" applyAlignment="1">
      <alignment wrapText="1"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Adverse Argentine weather rallies central Illinois cash soybean prices          </a:t>
            </a:r>
          </a:p>
        </c:rich>
      </c:tx>
      <c:layout>
        <c:manualLayout>
          <c:xMode val="factor"/>
          <c:yMode val="factor"/>
          <c:x val="-0.12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85"/>
          <c:h val="0.763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1'!$A$5:$A$51</c:f>
              <c:strCache/>
            </c:strRef>
          </c:cat>
          <c:val>
            <c:numRef>
              <c:f>'Oil Crops Chart Gallery Fig 1'!$B$5:$B$51</c:f>
              <c:numCache/>
            </c:numRef>
          </c:val>
          <c:smooth val="0"/>
        </c:ser>
        <c:marker val="1"/>
        <c:axId val="40570783"/>
        <c:axId val="29592728"/>
      </c:lineChart>
      <c:dateAx>
        <c:axId val="4057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Agricultural Marketing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Prices at Illinois Interior Country Elevators.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592728"/>
        <c:crosses val="autoZero"/>
        <c:auto val="0"/>
        <c:baseTimeUnit val="days"/>
        <c:majorUnit val="31"/>
        <c:majorTimeUnit val="days"/>
        <c:minorUnit val="7"/>
        <c:minorTimeUnit val="days"/>
        <c:noMultiLvlLbl val="0"/>
      </c:dateAx>
      <c:valAx>
        <c:axId val="29592728"/>
        <c:scaling>
          <c:orientation val="minMax"/>
          <c:max val="10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0570783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48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Expected decline in yields to curtail Argentine soybean production    </a:t>
            </a:r>
          </a:p>
        </c:rich>
      </c:tx>
      <c:layout>
        <c:manualLayout>
          <c:xMode val="factor"/>
          <c:yMode val="factor"/>
          <c:x val="-0.171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5"/>
          <c:w val="0.785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65007961"/>
        <c:axId val="48200738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axId val="31153459"/>
        <c:axId val="11945676"/>
      </c:lineChart>
      <c:catAx>
        <c:axId val="65007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5007961"/>
        <c:crossesAt val="1"/>
        <c:crossBetween val="between"/>
        <c:dispUnits/>
        <c:majorUnit val="10"/>
      </c:valAx>
      <c:catAx>
        <c:axId val="31153459"/>
        <c:scaling>
          <c:orientation val="minMax"/>
        </c:scaling>
        <c:axPos val="b"/>
        <c:delete val="1"/>
        <c:majorTickMark val="out"/>
        <c:minorTickMark val="none"/>
        <c:tickLblPos val="nextTo"/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34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675"/>
          <c:w val="0.12875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170</v>
      </c>
    </row>
    <row r="3" s="125" customFormat="1" ht="11.25">
      <c r="A3" s="124"/>
    </row>
    <row r="4" ht="12.75">
      <c r="A4" s="126" t="s">
        <v>171</v>
      </c>
    </row>
    <row r="5" spans="1:2" ht="12.75">
      <c r="A5" s="134">
        <f ca="1">TODAY()</f>
        <v>43143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172</v>
      </c>
      <c r="B17" s="131"/>
    </row>
    <row r="18" ht="12.75">
      <c r="A18" s="132" t="s">
        <v>173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5" sqref="B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192</v>
      </c>
      <c r="B1" s="15" t="s">
        <v>1</v>
      </c>
      <c r="C1" s="15" t="s">
        <v>30</v>
      </c>
      <c r="D1" s="15"/>
      <c r="E1" s="10"/>
      <c r="F1" s="99"/>
    </row>
    <row r="2" spans="1:3" ht="12.75">
      <c r="A2" s="99" t="s">
        <v>193</v>
      </c>
      <c r="B2" s="10"/>
      <c r="C2" s="10"/>
    </row>
    <row r="3" spans="2:3" ht="12.75">
      <c r="B3" s="10" t="s">
        <v>175</v>
      </c>
      <c r="C3" t="s">
        <v>194</v>
      </c>
    </row>
    <row r="4" spans="1:6" ht="15.75">
      <c r="A4" s="15" t="s">
        <v>67</v>
      </c>
      <c r="B4" s="144">
        <v>46.2</v>
      </c>
      <c r="C4" s="146">
        <v>2.822063404801173</v>
      </c>
      <c r="D4" s="145"/>
      <c r="E4" s="113"/>
      <c r="F4" s="113"/>
    </row>
    <row r="5" spans="1:6" ht="15.75">
      <c r="A5" s="15" t="s">
        <v>69</v>
      </c>
      <c r="B5" s="144">
        <v>32</v>
      </c>
      <c r="C5" s="146">
        <v>2</v>
      </c>
      <c r="D5" s="145"/>
      <c r="E5" s="113"/>
      <c r="F5" s="113"/>
    </row>
    <row r="6" spans="1:6" ht="15.75">
      <c r="A6" s="15" t="s">
        <v>71</v>
      </c>
      <c r="B6" s="144">
        <v>54.5</v>
      </c>
      <c r="C6" s="146">
        <v>2.9301075268817205</v>
      </c>
      <c r="D6" s="145"/>
      <c r="E6" s="113"/>
      <c r="F6" s="113"/>
    </row>
    <row r="7" spans="1:6" ht="15.75">
      <c r="A7" s="15" t="s">
        <v>72</v>
      </c>
      <c r="B7" s="144">
        <v>49</v>
      </c>
      <c r="C7" s="146">
        <v>2.6775956284153004</v>
      </c>
      <c r="D7" s="145"/>
      <c r="E7" s="100"/>
      <c r="F7" s="113"/>
    </row>
    <row r="8" spans="1:6" ht="15.75">
      <c r="A8" s="15" t="s">
        <v>83</v>
      </c>
      <c r="B8" s="144">
        <v>40.1</v>
      </c>
      <c r="C8" s="146">
        <v>2.281390453433464</v>
      </c>
      <c r="D8" s="145"/>
      <c r="E8" s="100"/>
      <c r="F8" s="113"/>
    </row>
    <row r="9" spans="1:6" ht="15.75">
      <c r="A9" s="15" t="s">
        <v>118</v>
      </c>
      <c r="B9" s="144">
        <v>49.3</v>
      </c>
      <c r="C9" s="146">
        <v>2.4962025316455696</v>
      </c>
      <c r="D9" s="145"/>
      <c r="E9" s="100"/>
      <c r="F9" s="113"/>
    </row>
    <row r="10" spans="1:6" ht="15.75">
      <c r="A10" s="15" t="s">
        <v>126</v>
      </c>
      <c r="B10" s="144">
        <v>53.4</v>
      </c>
      <c r="C10" s="146">
        <v>2.774025974025974</v>
      </c>
      <c r="D10" s="145"/>
      <c r="E10" s="100"/>
      <c r="F10" s="113"/>
    </row>
    <row r="11" spans="1:4" ht="15.75">
      <c r="A11" s="15" t="s">
        <v>129</v>
      </c>
      <c r="B11" s="144">
        <v>61.4</v>
      </c>
      <c r="C11" s="147">
        <v>3.1747673216132366</v>
      </c>
      <c r="D11" s="144"/>
    </row>
    <row r="12" spans="1:4" ht="15.75">
      <c r="A12" s="15" t="s">
        <v>140</v>
      </c>
      <c r="B12" s="144">
        <v>56.8</v>
      </c>
      <c r="C12" s="146">
        <v>2.908346134152586</v>
      </c>
      <c r="D12" s="144"/>
    </row>
    <row r="13" spans="1:4" ht="18.75">
      <c r="A13" s="15" t="s">
        <v>158</v>
      </c>
      <c r="B13" s="144">
        <v>57.8</v>
      </c>
      <c r="C13" s="146">
        <v>3.1498637602179835</v>
      </c>
      <c r="D13" s="144"/>
    </row>
    <row r="14" spans="1:4" ht="18.75">
      <c r="A14" s="15" t="s">
        <v>168</v>
      </c>
      <c r="B14" s="144">
        <v>54</v>
      </c>
      <c r="C14" s="146">
        <v>2.919</v>
      </c>
      <c r="D14" s="144"/>
    </row>
    <row r="15" spans="1:4" ht="15.75">
      <c r="A15" s="15"/>
      <c r="B15" s="144"/>
      <c r="C15" s="145"/>
      <c r="D15" s="144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3" t="s">
        <v>27</v>
      </c>
      <c r="C2" s="153"/>
      <c r="D2" s="16" t="s">
        <v>30</v>
      </c>
      <c r="E2" s="153" t="s">
        <v>119</v>
      </c>
      <c r="F2" s="153"/>
      <c r="G2" s="153"/>
      <c r="H2" s="153"/>
      <c r="I2" s="17"/>
      <c r="J2" s="153" t="s">
        <v>86</v>
      </c>
      <c r="K2" s="153"/>
      <c r="L2" s="153"/>
      <c r="M2" s="153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51" t="s">
        <v>120</v>
      </c>
      <c r="C5" s="152"/>
      <c r="D5" s="64" t="s">
        <v>91</v>
      </c>
      <c r="E5" s="151" t="s">
        <v>122</v>
      </c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.75">
      <c r="A6" s="15" t="s">
        <v>167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158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166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2100</v>
      </c>
      <c r="M8" s="92">
        <f>+H8-N8</f>
        <v>4188.598</v>
      </c>
      <c r="N8" s="92">
        <v>530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3" t="s">
        <v>119</v>
      </c>
      <c r="F11" s="153"/>
      <c r="G11" s="153"/>
      <c r="H11" s="153"/>
      <c r="I11" s="17"/>
      <c r="J11" s="153" t="s">
        <v>86</v>
      </c>
      <c r="K11" s="153"/>
      <c r="L11" s="153"/>
      <c r="M11" s="153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164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144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162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143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151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154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155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156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157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159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160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161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142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169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143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151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154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7" t="s">
        <v>105</v>
      </c>
      <c r="B38" s="17"/>
      <c r="C38" s="17"/>
      <c r="D38" s="17"/>
      <c r="E38" s="24">
        <f>N31</f>
        <v>301.595</v>
      </c>
      <c r="F38" s="26">
        <f>4391.553</f>
        <v>4391.553</v>
      </c>
      <c r="G38" s="91">
        <f>G35+G36+G37</f>
        <v>5.618774329142101</v>
      </c>
      <c r="H38" s="89">
        <f>SUM(E38:G38)</f>
        <v>4698.766774329142</v>
      </c>
      <c r="I38" s="89"/>
      <c r="J38" s="89">
        <f>J35+J36+J37</f>
        <v>494.6355333333333</v>
      </c>
      <c r="K38" s="116">
        <f>M38-L38-J38</f>
        <v>197.8068269448973</v>
      </c>
      <c r="L38" s="91">
        <f>L35+L36+L37</f>
        <v>849.3044140509116</v>
      </c>
      <c r="M38" s="91">
        <f>H38-N38</f>
        <v>1541.7467743291422</v>
      </c>
      <c r="N38" s="89">
        <v>3157.02</v>
      </c>
    </row>
    <row r="39" spans="1:14" ht="18.75" customHeight="1">
      <c r="A39" s="15" t="s">
        <v>155</v>
      </c>
      <c r="B39" s="17"/>
      <c r="C39" s="17"/>
      <c r="D39" s="17"/>
      <c r="E39" s="24"/>
      <c r="F39" s="26"/>
      <c r="G39" s="91">
        <f>(2.700212+43.931585+16.796727)*2.204622/60</f>
        <v>2.3305986572988</v>
      </c>
      <c r="H39" s="89"/>
      <c r="I39" s="89"/>
      <c r="J39" s="89">
        <f>5.292673*2000/60</f>
        <v>176.42243333333332</v>
      </c>
      <c r="K39" s="116"/>
      <c r="L39" s="91">
        <f>(67.748059+6384.044)*2.204622/60</f>
        <v>237.0627118782783</v>
      </c>
      <c r="M39" s="91"/>
      <c r="N39" s="117"/>
    </row>
    <row r="40" spans="1:14" ht="15.75">
      <c r="A40" s="14" t="s">
        <v>165</v>
      </c>
      <c r="B40" s="14"/>
      <c r="C40" s="14"/>
      <c r="D40" s="14"/>
      <c r="E40" s="27"/>
      <c r="F40" s="101">
        <f>F38</f>
        <v>4391.553</v>
      </c>
      <c r="G40" s="102">
        <f>G38+G39</f>
        <v>7.949372986440901</v>
      </c>
      <c r="H40" s="60">
        <f>E38+F40+G40</f>
        <v>4701.097372986441</v>
      </c>
      <c r="I40" s="60"/>
      <c r="J40" s="60">
        <f>J38+J39</f>
        <v>671.0579666666666</v>
      </c>
      <c r="K40" s="119">
        <f>K38</f>
        <v>197.8068269448973</v>
      </c>
      <c r="L40" s="102">
        <f>L38+L39</f>
        <v>1086.36712592919</v>
      </c>
      <c r="M40" s="102">
        <f>M38+M39</f>
        <v>1541.7467743291422</v>
      </c>
      <c r="N40" s="136"/>
    </row>
    <row r="41" spans="1:14" ht="18.75">
      <c r="A41" s="42" t="s">
        <v>130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57"/>
      <c r="M41" s="17"/>
      <c r="N41" s="17"/>
    </row>
    <row r="42" spans="1:14" ht="15.75">
      <c r="A42" s="15" t="s">
        <v>104</v>
      </c>
      <c r="B42" s="15"/>
      <c r="C42" s="15"/>
      <c r="D42" s="15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73" ht="15.75">
      <c r="A43" s="46" t="s">
        <v>96</v>
      </c>
      <c r="B43" s="15"/>
      <c r="C43" s="15"/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5.75">
      <c r="A44" s="15" t="s">
        <v>26</v>
      </c>
      <c r="B44" s="25">
        <f ca="1">NOW()</f>
        <v>43143.26874351852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2" t="s">
        <v>145</v>
      </c>
      <c r="C5" s="152"/>
      <c r="D5" s="152"/>
      <c r="E5" s="152"/>
      <c r="F5" s="152"/>
      <c r="G5" s="152"/>
      <c r="H5" s="152"/>
      <c r="I5" s="152"/>
      <c r="J5" s="152"/>
    </row>
    <row r="6" spans="1:10" ht="18.75">
      <c r="A6" s="15" t="s">
        <v>167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158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166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162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22">SUM(B11:D11)</f>
        <v>4394.2884547126</v>
      </c>
      <c r="F11" s="108"/>
      <c r="G11" s="112">
        <f aca="true" t="shared" si="1" ref="G11:G22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t="shared" si="0"/>
        <v>3872.904590441138</v>
      </c>
      <c r="F17" s="108"/>
      <c r="G17" s="112">
        <f t="shared" si="1"/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0"/>
        <v>4174.056686201101</v>
      </c>
      <c r="F18" s="108"/>
      <c r="G18" s="112">
        <f t="shared" si="1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0"/>
        <v>3948.384452059925</v>
      </c>
      <c r="F19" s="108"/>
      <c r="G19" s="112">
        <f t="shared" si="1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0"/>
        <v>4006.1068482164337</v>
      </c>
      <c r="F20" s="108"/>
      <c r="G20" s="112">
        <f t="shared" si="1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0"/>
        <v>4010.829814267326</v>
      </c>
      <c r="F21" s="108"/>
      <c r="G21" s="112">
        <f t="shared" si="1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0"/>
        <v>3762.064729962286</v>
      </c>
      <c r="F22" s="108"/>
      <c r="G22" s="112">
        <f t="shared" si="1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169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7" t="s">
        <v>76</v>
      </c>
      <c r="B28" s="111">
        <f>J27</f>
        <v>389.108</v>
      </c>
      <c r="C28" s="91">
        <f>3900.126+268.494</f>
        <v>4168.62</v>
      </c>
      <c r="D28" s="91">
        <f>(24390.242+4546+327.365+22.939)*2.204622/2000</f>
        <v>32.282881807806</v>
      </c>
      <c r="E28" s="91">
        <f>SUM(B28:D28)</f>
        <v>4590.010881807806</v>
      </c>
      <c r="F28" s="108"/>
      <c r="G28" s="112">
        <f>I28-H28</f>
        <v>2857.850681212104</v>
      </c>
      <c r="H28" s="91">
        <f>((831.002634+4.499+240.002648))*(2.204622/2)</f>
        <v>1185.540200595702</v>
      </c>
      <c r="I28" s="108">
        <f>E28-J28</f>
        <v>4043.390881807806</v>
      </c>
      <c r="J28" s="91">
        <f>497.783+48.837</f>
        <v>546.62</v>
      </c>
      <c r="K28" s="108"/>
      <c r="L28" s="108"/>
    </row>
    <row r="29" spans="1:10" ht="15.75">
      <c r="A29" s="14" t="s">
        <v>165</v>
      </c>
      <c r="B29" s="118"/>
      <c r="C29" s="102">
        <f>SUM(C26:C28)</f>
        <v>12394.136999999999</v>
      </c>
      <c r="D29" s="102">
        <f>SUM(D26:D28)</f>
        <v>96.23612647467002</v>
      </c>
      <c r="E29" s="102">
        <f>B26+C29+D29</f>
        <v>12891.003126474669</v>
      </c>
      <c r="F29" s="102">
        <f>SUM(F26:F27)</f>
        <v>0</v>
      </c>
      <c r="G29" s="102">
        <f>SUM(G26:G28)</f>
        <v>9262.190844106246</v>
      </c>
      <c r="H29" s="102">
        <f>SUM(H26:H28)</f>
        <v>3082.192282368423</v>
      </c>
      <c r="I29" s="102">
        <f>SUM(I26:I28)</f>
        <v>12344.38312647467</v>
      </c>
      <c r="J29" s="102"/>
    </row>
    <row r="30" spans="1:10" ht="18.75">
      <c r="A30" s="43" t="s">
        <v>131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5" t="s">
        <v>26</v>
      </c>
      <c r="B32" s="25">
        <f ca="1">NOW()</f>
        <v>43143.26874351852</v>
      </c>
      <c r="C32" s="26"/>
      <c r="D32" s="22"/>
      <c r="E32" s="22"/>
      <c r="F32" s="22"/>
      <c r="G32" s="22"/>
      <c r="H32" s="22"/>
      <c r="I32" s="22"/>
      <c r="J32" s="22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A1" sqref="A1:L3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163</v>
      </c>
      <c r="J4" s="47"/>
      <c r="K4" s="47"/>
      <c r="L4" s="32" t="s">
        <v>124</v>
      </c>
    </row>
    <row r="5" spans="1:12" ht="15.75">
      <c r="A5" s="15"/>
      <c r="B5" s="151" t="s">
        <v>152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167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158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166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162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23">SUM(B12:D12)</f>
        <v>3729.272119019114</v>
      </c>
      <c r="F12" s="108"/>
      <c r="G12" s="108">
        <f aca="true" t="shared" si="1" ref="G12:G23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23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t="shared" si="0"/>
        <v>4117.3188390986625</v>
      </c>
      <c r="F18" s="108"/>
      <c r="G18" s="108">
        <f t="shared" si="1"/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t="shared" si="3"/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0"/>
        <v>4104.677207686022</v>
      </c>
      <c r="F19" s="108"/>
      <c r="G19" s="108">
        <f t="shared" si="1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3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0"/>
        <v>4029.1523148585225</v>
      </c>
      <c r="F20" s="108"/>
      <c r="G20" s="108">
        <f t="shared" si="1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3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0"/>
        <v>3966.779222454524</v>
      </c>
      <c r="F21" s="108"/>
      <c r="G21" s="108">
        <f t="shared" si="1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3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0"/>
        <v>3782.143645419188</v>
      </c>
      <c r="F22" s="108"/>
      <c r="G22" s="108">
        <f t="shared" si="1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3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0"/>
        <v>3530.104505838456</v>
      </c>
      <c r="F23" s="108"/>
      <c r="G23" s="108">
        <f t="shared" si="1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3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169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>
        <v>590.8</v>
      </c>
      <c r="I28" s="108">
        <f>G28-H28</f>
        <v>1211.919776277992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7" t="s">
        <v>76</v>
      </c>
      <c r="B29" s="108">
        <f>L28</f>
        <v>1690.581</v>
      </c>
      <c r="C29" s="91">
        <v>2017.218</v>
      </c>
      <c r="D29" s="108">
        <f>(0.611691+0+13.536221+0.0008)*2.204622</f>
        <v>31.192561746864</v>
      </c>
      <c r="E29" s="108">
        <f>SUM(B29:D29)</f>
        <v>3738.991561746864</v>
      </c>
      <c r="F29" s="108"/>
      <c r="G29" s="108">
        <f>K29-J29</f>
        <v>1622.5864126465</v>
      </c>
      <c r="H29" s="108" t="s">
        <v>10</v>
      </c>
      <c r="I29" s="108" t="s">
        <v>10</v>
      </c>
      <c r="J29" s="108">
        <f>(60.89152+0.230156+17.190764+0.145522)*2.204622</f>
        <v>172.97014910036404</v>
      </c>
      <c r="K29" s="108">
        <f>E29-L29</f>
        <v>1795.5565617468642</v>
      </c>
      <c r="L29" s="108">
        <f>1588.286+355.149</f>
        <v>1943.435</v>
      </c>
    </row>
    <row r="30" spans="1:12" ht="15.75">
      <c r="A30" s="14" t="s">
        <v>165</v>
      </c>
      <c r="B30" s="105"/>
      <c r="C30" s="102">
        <f>SUM(C27:C29)</f>
        <v>6011.111</v>
      </c>
      <c r="D30" s="105">
        <f>SUM(D27:D29)</f>
        <v>85.40906028139801</v>
      </c>
      <c r="E30" s="102">
        <f>B27+C30+D30</f>
        <v>7807.474060281397</v>
      </c>
      <c r="F30" s="105"/>
      <c r="G30" s="102">
        <f>SUM(G27:G29)</f>
        <v>5346.324854105238</v>
      </c>
      <c r="H30" s="105">
        <f>SUM(H27:H29)</f>
        <v>1168.23</v>
      </c>
      <c r="I30" s="105">
        <f>SUM(I27:I29)</f>
        <v>2555.508441458738</v>
      </c>
      <c r="J30" s="102">
        <f>SUM(J27:J29)</f>
        <v>517.7142061761601</v>
      </c>
      <c r="K30" s="102">
        <f>SUM(K27:K29)</f>
        <v>5864.039060281399</v>
      </c>
      <c r="L30" s="105"/>
    </row>
    <row r="31" spans="1:12" ht="18.75">
      <c r="A31" s="43" t="s">
        <v>153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102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.75">
      <c r="A33" s="15" t="s">
        <v>26</v>
      </c>
      <c r="B33" s="25">
        <f ca="1">NOW()</f>
        <v>43143.26874351852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3" t="s">
        <v>0</v>
      </c>
      <c r="C2" s="153"/>
      <c r="D2" s="153"/>
      <c r="E2" s="153"/>
      <c r="F2" s="28"/>
      <c r="G2" s="153" t="s">
        <v>24</v>
      </c>
      <c r="H2" s="153"/>
      <c r="I2" s="153"/>
      <c r="J2" s="153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2" t="s">
        <v>18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167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158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166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2000</v>
      </c>
      <c r="H9" s="82">
        <v>450</v>
      </c>
      <c r="I9" s="67">
        <f>J9-G9-H9</f>
        <v>4250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3" t="s">
        <v>0</v>
      </c>
      <c r="C15" s="153"/>
      <c r="D15" s="153"/>
      <c r="E15" s="153"/>
      <c r="G15" s="153" t="s">
        <v>24</v>
      </c>
      <c r="H15" s="153"/>
      <c r="I15" s="153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52" t="s">
        <v>19</v>
      </c>
      <c r="C18" s="152"/>
      <c r="D18" s="152"/>
      <c r="E18" s="152"/>
      <c r="F18" s="152"/>
      <c r="G18" s="152"/>
      <c r="H18" s="152"/>
      <c r="I18" s="152"/>
      <c r="J18" s="152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167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158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166</v>
      </c>
      <c r="B22" s="67">
        <f>+J21</f>
        <v>27.736</v>
      </c>
      <c r="C22" s="82">
        <v>900</v>
      </c>
      <c r="D22" s="78">
        <v>0</v>
      </c>
      <c r="E22" s="82">
        <f>+B22+D22+C22</f>
        <v>927.736</v>
      </c>
      <c r="F22" s="29"/>
      <c r="G22" s="82">
        <f>+I22-H22</f>
        <v>797.736</v>
      </c>
      <c r="H22" s="82">
        <v>90</v>
      </c>
      <c r="I22" s="82">
        <f>+E22-J22</f>
        <v>887.736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3" t="s">
        <v>0</v>
      </c>
      <c r="C28" s="153"/>
      <c r="D28" s="153"/>
      <c r="E28" s="153"/>
      <c r="G28" s="153" t="s">
        <v>24</v>
      </c>
      <c r="H28" s="153"/>
      <c r="I28" s="153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2" t="s">
        <v>20</v>
      </c>
      <c r="C31" s="152"/>
      <c r="D31" s="152"/>
      <c r="E31" s="152"/>
      <c r="F31" s="152"/>
      <c r="G31" s="152"/>
      <c r="H31" s="152"/>
      <c r="I31" s="152"/>
      <c r="J31" s="152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167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158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166</v>
      </c>
      <c r="B35" s="78">
        <f>+J34</f>
        <v>44.129</v>
      </c>
      <c r="C35" s="82">
        <v>610</v>
      </c>
      <c r="D35" s="78">
        <v>5</v>
      </c>
      <c r="E35" s="73">
        <f>+B35+D35+C35</f>
        <v>659.129</v>
      </c>
      <c r="F35" s="29"/>
      <c r="G35" s="82">
        <f>+I35-H35</f>
        <v>519.129</v>
      </c>
      <c r="H35" s="82">
        <v>90</v>
      </c>
      <c r="I35" s="82">
        <f>+E35-J35</f>
        <v>609.129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146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3" t="s">
        <v>27</v>
      </c>
      <c r="C41" s="153"/>
      <c r="D41" s="16" t="s">
        <v>30</v>
      </c>
      <c r="E41" s="153" t="s">
        <v>119</v>
      </c>
      <c r="F41" s="153"/>
      <c r="G41" s="153"/>
      <c r="H41" s="153"/>
      <c r="J41" s="153" t="s">
        <v>24</v>
      </c>
      <c r="K41" s="153"/>
      <c r="L41" s="153"/>
      <c r="M41" s="153"/>
      <c r="N41" s="153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51" t="s">
        <v>121</v>
      </c>
      <c r="C44" s="152"/>
      <c r="D44" s="63" t="s">
        <v>101</v>
      </c>
      <c r="E44" s="152" t="s">
        <v>21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167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158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166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800</v>
      </c>
      <c r="L48" s="82">
        <f>+N48-J48-K48-M48</f>
        <v>888.1920000000009</v>
      </c>
      <c r="M48" s="82">
        <v>1400</v>
      </c>
      <c r="N48" s="67">
        <f>+H48-O48</f>
        <v>6260.192000000001</v>
      </c>
      <c r="O48" s="67">
        <v>2540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43143.26874351852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147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158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168</v>
      </c>
      <c r="B16" s="55" t="s">
        <v>176</v>
      </c>
      <c r="C16" s="84" t="s">
        <v>198</v>
      </c>
      <c r="D16" s="55" t="s">
        <v>180</v>
      </c>
      <c r="E16" s="55" t="s">
        <v>177</v>
      </c>
      <c r="F16" s="55" t="s">
        <v>178</v>
      </c>
      <c r="G16" s="55" t="s">
        <v>179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162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169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5" t="s">
        <v>75</v>
      </c>
      <c r="B35" s="84">
        <v>9.22</v>
      </c>
      <c r="C35" s="84">
        <v>144</v>
      </c>
      <c r="D35" s="84">
        <v>16.6</v>
      </c>
      <c r="E35" s="84">
        <v>17.2</v>
      </c>
      <c r="F35" s="84">
        <v>23.2</v>
      </c>
      <c r="G35" s="84">
        <v>9.21</v>
      </c>
      <c r="H35" s="1"/>
    </row>
    <row r="36" spans="1:7" ht="15.75">
      <c r="A36" s="14" t="s">
        <v>76</v>
      </c>
      <c r="B36" s="85">
        <v>9.3</v>
      </c>
      <c r="C36" s="85">
        <v>143</v>
      </c>
      <c r="D36" s="85">
        <v>17</v>
      </c>
      <c r="E36" s="85">
        <v>16.7</v>
      </c>
      <c r="F36" s="85">
        <v>24.1</v>
      </c>
      <c r="G36" s="85">
        <v>9.34</v>
      </c>
    </row>
    <row r="37" spans="1:7" ht="18.75">
      <c r="A37" s="15" t="s">
        <v>132</v>
      </c>
      <c r="B37" s="15"/>
      <c r="C37" s="15"/>
      <c r="D37" s="15"/>
      <c r="E37" s="15"/>
      <c r="F37" s="15"/>
      <c r="G37" s="15"/>
    </row>
    <row r="38" spans="1:7" ht="15.75">
      <c r="A38" s="15" t="s">
        <v>73</v>
      </c>
      <c r="B38" s="33"/>
      <c r="C38" s="33" t="s">
        <v>148</v>
      </c>
      <c r="D38" s="33"/>
      <c r="E38" s="33"/>
      <c r="F38" s="33"/>
      <c r="G38" s="33"/>
    </row>
    <row r="39" spans="1:7" ht="15.75">
      <c r="A39" s="15" t="s">
        <v>92</v>
      </c>
      <c r="B39" s="15"/>
      <c r="C39" s="15"/>
      <c r="D39" s="15"/>
      <c r="E39" s="15"/>
      <c r="F39" s="15"/>
      <c r="G39" s="15"/>
    </row>
    <row r="40" spans="1:7" ht="15.75">
      <c r="A40" s="15" t="s">
        <v>26</v>
      </c>
      <c r="B40" s="25">
        <f ca="1">NOW()</f>
        <v>43143.26874351852</v>
      </c>
      <c r="C40" s="15"/>
      <c r="D40" s="15"/>
      <c r="E40" s="15"/>
      <c r="F40" s="15"/>
      <c r="G40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149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158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168</v>
      </c>
      <c r="B16" s="55" t="s">
        <v>181</v>
      </c>
      <c r="C16" s="55" t="s">
        <v>174</v>
      </c>
      <c r="D16" s="55" t="s">
        <v>182</v>
      </c>
      <c r="E16" s="55" t="s">
        <v>183</v>
      </c>
      <c r="F16" s="55" t="s">
        <v>184</v>
      </c>
      <c r="G16" s="55" t="s">
        <v>185</v>
      </c>
      <c r="H16" s="55" t="s">
        <v>186</v>
      </c>
      <c r="I16" s="55" t="s">
        <v>187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162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169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5" t="s">
        <v>76</v>
      </c>
      <c r="B35" s="84">
        <v>32.27</v>
      </c>
      <c r="C35" s="84">
        <v>34.25</v>
      </c>
      <c r="D35" s="84">
        <v>54.8</v>
      </c>
      <c r="E35" s="84">
        <v>38.65</v>
      </c>
      <c r="F35" s="84">
        <v>65.2</v>
      </c>
      <c r="G35" s="84">
        <v>33.96</v>
      </c>
      <c r="H35" s="84">
        <v>37</v>
      </c>
      <c r="I35" s="84">
        <v>31.63</v>
      </c>
    </row>
    <row r="36" spans="1:9" ht="15.75">
      <c r="A36" s="14" t="s">
        <v>77</v>
      </c>
      <c r="B36" s="85">
        <v>31.61</v>
      </c>
      <c r="C36" s="85">
        <v>32.75</v>
      </c>
      <c r="D36" s="85">
        <v>55.5</v>
      </c>
      <c r="E36" s="85">
        <v>38.31</v>
      </c>
      <c r="F36" s="85">
        <v>66.13</v>
      </c>
      <c r="G36" s="85">
        <v>30.68</v>
      </c>
      <c r="H36" s="85">
        <v>32.08</v>
      </c>
      <c r="I36" s="85" t="s">
        <v>10</v>
      </c>
    </row>
    <row r="37" spans="1:9" ht="18.75">
      <c r="A37" s="43" t="s">
        <v>138</v>
      </c>
      <c r="B37" s="9"/>
      <c r="C37" s="9"/>
      <c r="D37" s="9"/>
      <c r="E37" s="9"/>
      <c r="F37" s="9"/>
      <c r="G37" s="9"/>
      <c r="H37" s="9"/>
      <c r="I37" s="9"/>
    </row>
    <row r="38" spans="1:9" ht="18.75">
      <c r="A38" s="15" t="s">
        <v>139</v>
      </c>
      <c r="B38" s="9"/>
      <c r="C38" s="9"/>
      <c r="D38" s="9"/>
      <c r="E38" s="9"/>
      <c r="F38" s="9"/>
      <c r="G38" s="9"/>
      <c r="H38" s="9"/>
      <c r="I38" s="9"/>
    </row>
    <row r="39" spans="1:9" ht="15.75">
      <c r="A39" s="15" t="s">
        <v>93</v>
      </c>
      <c r="B39" s="15"/>
      <c r="C39" s="15"/>
      <c r="D39" s="15"/>
      <c r="E39" s="15"/>
      <c r="F39" s="36"/>
      <c r="G39" s="15"/>
      <c r="H39" s="15"/>
      <c r="I39" s="15"/>
    </row>
    <row r="40" spans="1:9" ht="15.75">
      <c r="A40" s="15" t="s">
        <v>26</v>
      </c>
      <c r="B40" s="95">
        <f ca="1">NOW()</f>
        <v>43143.26874351852</v>
      </c>
      <c r="D40" s="15"/>
      <c r="E40" s="15"/>
      <c r="F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150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158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168</v>
      </c>
      <c r="B16" s="84" t="s">
        <v>188</v>
      </c>
      <c r="C16" s="84" t="s">
        <v>189</v>
      </c>
      <c r="D16" s="84" t="s">
        <v>190</v>
      </c>
      <c r="E16" s="62" t="s">
        <v>10</v>
      </c>
      <c r="F16" s="84" t="s">
        <v>191</v>
      </c>
      <c r="G16" s="84" t="s">
        <v>199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162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169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15" t="s">
        <v>76</v>
      </c>
      <c r="B35" s="84">
        <v>319.22</v>
      </c>
      <c r="C35" s="84">
        <v>232.5</v>
      </c>
      <c r="D35" s="84">
        <v>185</v>
      </c>
      <c r="E35" s="62" t="s">
        <v>10</v>
      </c>
      <c r="F35" s="84">
        <v>266.53</v>
      </c>
      <c r="G35" s="84">
        <v>209.17</v>
      </c>
      <c r="H35" s="13"/>
    </row>
    <row r="36" spans="1:13" ht="15.75">
      <c r="A36" s="44" t="s">
        <v>77</v>
      </c>
      <c r="B36" s="85">
        <v>322.6</v>
      </c>
      <c r="C36" s="85">
        <v>259</v>
      </c>
      <c r="D36" s="85">
        <v>178</v>
      </c>
      <c r="E36" s="61" t="s">
        <v>10</v>
      </c>
      <c r="F36" s="85">
        <v>270.2</v>
      </c>
      <c r="G36" s="85">
        <v>215.5</v>
      </c>
      <c r="I36" s="6"/>
      <c r="J36" s="6"/>
      <c r="K36" s="6"/>
      <c r="L36" s="6"/>
      <c r="M36" s="6"/>
    </row>
    <row r="37" spans="1:13" ht="18.75">
      <c r="A37" s="43" t="s">
        <v>116</v>
      </c>
      <c r="B37" s="37"/>
      <c r="C37" s="37"/>
      <c r="D37" s="37"/>
      <c r="E37" s="37"/>
      <c r="F37" s="37"/>
      <c r="G37" s="37"/>
      <c r="I37" s="11"/>
      <c r="J37" s="6"/>
      <c r="K37" s="6"/>
      <c r="L37" s="6"/>
      <c r="M37" s="6"/>
    </row>
    <row r="38" spans="1:13" ht="18.75">
      <c r="A38" s="43" t="s">
        <v>117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115</v>
      </c>
      <c r="B39" s="38"/>
      <c r="C39" s="38"/>
      <c r="D39" s="38"/>
      <c r="E39" s="38"/>
      <c r="F39" s="38"/>
      <c r="G39" s="38"/>
      <c r="H39" s="1"/>
      <c r="I39" s="11"/>
      <c r="J39" s="6"/>
      <c r="K39" s="6"/>
      <c r="L39" s="6"/>
      <c r="M39" s="6"/>
    </row>
    <row r="40" spans="1:13" ht="15.75">
      <c r="A40" s="15" t="s">
        <v>100</v>
      </c>
      <c r="B40" s="15"/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1:13" ht="15.75">
      <c r="A41" s="15" t="s">
        <v>26</v>
      </c>
      <c r="B41" s="25">
        <f ca="1">NOW()</f>
        <v>43143.26874351852</v>
      </c>
      <c r="C41" s="15"/>
      <c r="D41" s="15"/>
      <c r="E41" s="15"/>
      <c r="F41" s="15"/>
      <c r="G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3" sqref="A3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196</v>
      </c>
      <c r="B1" s="96"/>
      <c r="C1" s="96"/>
      <c r="D1" s="96"/>
      <c r="E1" s="10"/>
      <c r="F1" s="10"/>
      <c r="G1" s="10"/>
    </row>
    <row r="2" spans="1:7" ht="12.75">
      <c r="A2" s="138" t="s">
        <v>197</v>
      </c>
      <c r="B2" s="96"/>
      <c r="C2" s="96"/>
      <c r="D2" s="96"/>
      <c r="E2" s="96"/>
      <c r="F2" s="96"/>
      <c r="G2" s="96"/>
    </row>
    <row r="3" spans="1:3" ht="15.75">
      <c r="A3" s="138"/>
      <c r="B3" s="15" t="s">
        <v>195</v>
      </c>
      <c r="C3" s="10"/>
    </row>
    <row r="4" spans="1:7" ht="12.75">
      <c r="A4" s="137"/>
      <c r="B4" s="139"/>
      <c r="C4" s="139"/>
      <c r="D4" s="141"/>
      <c r="E4" s="142"/>
      <c r="F4" s="140"/>
      <c r="G4" s="142"/>
    </row>
    <row r="5" spans="1:7" ht="12.75">
      <c r="A5" s="148">
        <v>43070</v>
      </c>
      <c r="B5" s="149">
        <v>9.58</v>
      </c>
      <c r="C5" s="139"/>
      <c r="D5" s="141"/>
      <c r="E5" s="142"/>
      <c r="F5" s="140"/>
      <c r="G5" s="142"/>
    </row>
    <row r="6" spans="1:7" ht="12.75">
      <c r="A6" s="148">
        <v>43073</v>
      </c>
      <c r="B6" s="149">
        <v>9.62</v>
      </c>
      <c r="C6" s="139"/>
      <c r="D6" s="140"/>
      <c r="E6" s="142"/>
      <c r="F6" s="140"/>
      <c r="G6" s="142"/>
    </row>
    <row r="7" spans="1:7" ht="12.75">
      <c r="A7" s="148">
        <v>43074</v>
      </c>
      <c r="B7" s="149">
        <v>9.73</v>
      </c>
      <c r="C7" s="139"/>
      <c r="D7" s="140"/>
      <c r="E7" s="142"/>
      <c r="F7" s="140"/>
      <c r="G7" s="142"/>
    </row>
    <row r="8" spans="1:7" ht="12.75">
      <c r="A8" s="148">
        <v>43075</v>
      </c>
      <c r="B8" s="149">
        <v>9.67</v>
      </c>
      <c r="C8" s="139"/>
      <c r="D8" s="140"/>
      <c r="E8" s="142"/>
      <c r="F8" s="140"/>
      <c r="G8" s="142"/>
    </row>
    <row r="9" spans="1:7" ht="12.75">
      <c r="A9" s="148">
        <v>43076</v>
      </c>
      <c r="B9" s="149">
        <v>9.57</v>
      </c>
      <c r="C9" s="139"/>
      <c r="D9" s="140"/>
      <c r="E9" s="142"/>
      <c r="F9" s="140"/>
      <c r="G9" s="142"/>
    </row>
    <row r="10" spans="1:7" ht="12.75">
      <c r="A10" s="148">
        <v>43077</v>
      </c>
      <c r="B10" s="149">
        <v>9.54</v>
      </c>
      <c r="C10" s="139"/>
      <c r="D10" s="140"/>
      <c r="E10" s="142"/>
      <c r="F10" s="140"/>
      <c r="G10" s="142"/>
    </row>
    <row r="11" spans="1:7" ht="12.75">
      <c r="A11" s="148">
        <v>43080</v>
      </c>
      <c r="B11" s="149">
        <v>9.47</v>
      </c>
      <c r="C11" s="139"/>
      <c r="D11" s="140"/>
      <c r="E11" s="142"/>
      <c r="F11" s="140"/>
      <c r="G11" s="142"/>
    </row>
    <row r="12" spans="1:7" ht="12.75">
      <c r="A12" s="148">
        <v>43081</v>
      </c>
      <c r="B12" s="149">
        <v>9.42</v>
      </c>
      <c r="C12" s="139"/>
      <c r="D12" s="140"/>
      <c r="E12" s="142"/>
      <c r="F12" s="140"/>
      <c r="G12" s="142"/>
    </row>
    <row r="13" spans="1:7" ht="12.75">
      <c r="A13" s="148">
        <v>43082</v>
      </c>
      <c r="B13" s="149">
        <v>9.42</v>
      </c>
      <c r="C13" s="139"/>
      <c r="D13" s="140"/>
      <c r="E13" s="142"/>
      <c r="F13" s="140"/>
      <c r="G13" s="142"/>
    </row>
    <row r="14" spans="1:7" ht="12.75">
      <c r="A14" s="148">
        <v>43083</v>
      </c>
      <c r="B14" s="149">
        <v>9.34</v>
      </c>
      <c r="C14" s="139"/>
      <c r="D14" s="140"/>
      <c r="E14" s="142"/>
      <c r="F14" s="140"/>
      <c r="G14" s="142"/>
    </row>
    <row r="15" spans="1:7" ht="12.75">
      <c r="A15" s="148">
        <v>43084</v>
      </c>
      <c r="B15" s="149">
        <v>9.33</v>
      </c>
      <c r="C15" s="139"/>
      <c r="D15" s="140"/>
      <c r="E15" s="142"/>
      <c r="F15" s="140"/>
      <c r="G15" s="142"/>
    </row>
    <row r="16" spans="1:7" ht="12.75">
      <c r="A16" s="148">
        <v>43087</v>
      </c>
      <c r="B16" s="149">
        <v>9.28</v>
      </c>
      <c r="C16" s="139"/>
      <c r="D16" s="140"/>
      <c r="E16" s="142"/>
      <c r="F16" s="140"/>
      <c r="G16" s="142"/>
    </row>
    <row r="17" spans="1:7" ht="12.75">
      <c r="A17" s="148">
        <v>43088</v>
      </c>
      <c r="B17" s="149">
        <v>9.2</v>
      </c>
      <c r="C17" s="139"/>
      <c r="D17" s="140"/>
      <c r="E17" s="142"/>
      <c r="F17" s="140"/>
      <c r="G17" s="142"/>
    </row>
    <row r="18" spans="1:7" ht="12.75">
      <c r="A18" s="148">
        <v>43089</v>
      </c>
      <c r="B18" s="149">
        <v>9.2</v>
      </c>
      <c r="C18" s="139"/>
      <c r="D18" s="140"/>
      <c r="E18" s="142"/>
      <c r="F18" s="140"/>
      <c r="G18" s="142"/>
    </row>
    <row r="19" spans="1:7" ht="12.75">
      <c r="A19" s="148">
        <v>43090</v>
      </c>
      <c r="B19" s="149">
        <v>9.15</v>
      </c>
      <c r="C19" s="139"/>
      <c r="D19" s="140"/>
      <c r="E19" s="142"/>
      <c r="F19" s="140"/>
      <c r="G19" s="142"/>
    </row>
    <row r="20" spans="1:7" ht="12.75">
      <c r="A20" s="148">
        <v>43091</v>
      </c>
      <c r="B20" s="149">
        <v>9.14</v>
      </c>
      <c r="C20" s="139"/>
      <c r="D20" s="140"/>
      <c r="E20" s="142"/>
      <c r="F20" s="140"/>
      <c r="G20" s="142"/>
    </row>
    <row r="21" spans="1:7" ht="12.75">
      <c r="A21" s="148">
        <v>43095</v>
      </c>
      <c r="B21" s="149">
        <v>9.28</v>
      </c>
      <c r="C21" s="139"/>
      <c r="D21" s="140"/>
      <c r="E21" s="142"/>
      <c r="F21" s="140"/>
      <c r="G21" s="142"/>
    </row>
    <row r="22" spans="1:7" ht="12.75">
      <c r="A22" s="148">
        <v>43096</v>
      </c>
      <c r="B22" s="149">
        <v>9.23</v>
      </c>
      <c r="C22" s="139"/>
      <c r="D22" s="140"/>
      <c r="E22" s="142"/>
      <c r="F22" s="140"/>
      <c r="G22" s="142"/>
    </row>
    <row r="23" spans="1:6" ht="12.75">
      <c r="A23" s="148">
        <v>43097</v>
      </c>
      <c r="B23" s="149">
        <v>9.14</v>
      </c>
      <c r="C23" s="139"/>
      <c r="D23" s="140"/>
      <c r="E23" s="142"/>
      <c r="F23" s="139"/>
    </row>
    <row r="24" spans="1:6" ht="12.75">
      <c r="A24" s="148">
        <v>43098</v>
      </c>
      <c r="B24" s="149">
        <v>9.19</v>
      </c>
      <c r="C24" s="139"/>
      <c r="D24" s="140"/>
      <c r="E24" s="142"/>
      <c r="F24" s="139"/>
    </row>
    <row r="25" spans="1:6" ht="12.75">
      <c r="A25" s="148">
        <v>43102</v>
      </c>
      <c r="B25" s="149">
        <v>9.24</v>
      </c>
      <c r="C25" s="142"/>
      <c r="D25" s="140"/>
      <c r="E25" s="142"/>
      <c r="F25" s="139"/>
    </row>
    <row r="26" spans="1:6" ht="12.75">
      <c r="A26" s="148">
        <v>43103</v>
      </c>
      <c r="B26" s="149">
        <v>9.28</v>
      </c>
      <c r="C26" s="139"/>
      <c r="D26" s="140"/>
      <c r="E26" s="142"/>
      <c r="F26" s="139"/>
    </row>
    <row r="27" spans="1:6" ht="12.75">
      <c r="A27" s="148">
        <v>43104</v>
      </c>
      <c r="B27" s="149">
        <v>9.3</v>
      </c>
      <c r="C27" s="139"/>
      <c r="D27" s="140"/>
      <c r="E27" s="142"/>
      <c r="F27" s="139"/>
    </row>
    <row r="28" spans="1:6" ht="12.75">
      <c r="A28" s="148">
        <v>43105</v>
      </c>
      <c r="B28" s="149">
        <v>9.32</v>
      </c>
      <c r="C28" s="139"/>
      <c r="D28" s="140"/>
      <c r="E28" s="142"/>
      <c r="F28" s="139"/>
    </row>
    <row r="29" spans="1:6" ht="12.75">
      <c r="A29" s="148">
        <v>43108</v>
      </c>
      <c r="B29" s="149">
        <v>9.28</v>
      </c>
      <c r="C29" s="139"/>
      <c r="D29" s="140"/>
      <c r="E29" s="142"/>
      <c r="F29" s="139"/>
    </row>
    <row r="30" spans="1:6" ht="12.75">
      <c r="A30" s="148">
        <v>43109</v>
      </c>
      <c r="B30" s="149">
        <v>9.3</v>
      </c>
      <c r="C30" s="139"/>
      <c r="D30" s="140"/>
      <c r="E30" s="142"/>
      <c r="F30" s="139"/>
    </row>
    <row r="31" spans="1:6" ht="12.75">
      <c r="A31" s="148">
        <v>43110</v>
      </c>
      <c r="B31" s="149">
        <v>9.15</v>
      </c>
      <c r="C31" s="139"/>
      <c r="D31" s="140"/>
      <c r="E31" s="142"/>
      <c r="F31" s="139"/>
    </row>
    <row r="32" spans="1:6" ht="12.75">
      <c r="A32" s="148">
        <v>43111</v>
      </c>
      <c r="B32" s="149">
        <v>9.1</v>
      </c>
      <c r="C32" s="139"/>
      <c r="D32" s="140"/>
      <c r="E32" s="142"/>
      <c r="F32" s="139"/>
    </row>
    <row r="33" spans="1:6" ht="12.75">
      <c r="A33" s="148">
        <v>43112</v>
      </c>
      <c r="B33" s="149">
        <v>9.22</v>
      </c>
      <c r="C33" s="139"/>
      <c r="D33" s="140"/>
      <c r="E33" s="142"/>
      <c r="F33" s="139"/>
    </row>
    <row r="34" spans="1:6" ht="12.75">
      <c r="A34" s="148">
        <v>43116</v>
      </c>
      <c r="B34" s="150">
        <v>9.29</v>
      </c>
      <c r="C34" s="139"/>
      <c r="D34" s="140"/>
      <c r="E34" s="142"/>
      <c r="F34" s="139"/>
    </row>
    <row r="35" spans="1:6" ht="12.75">
      <c r="A35" s="148">
        <v>43117</v>
      </c>
      <c r="B35" s="150">
        <v>9.31</v>
      </c>
      <c r="C35" s="139"/>
      <c r="D35" s="140"/>
      <c r="E35" s="142"/>
      <c r="F35" s="139"/>
    </row>
    <row r="36" spans="1:6" ht="12.75">
      <c r="A36" s="148">
        <v>43118</v>
      </c>
      <c r="B36" s="150">
        <v>9.39</v>
      </c>
      <c r="C36" s="139"/>
      <c r="D36" s="140"/>
      <c r="E36" s="142"/>
      <c r="F36" s="139"/>
    </row>
    <row r="37" spans="1:6" ht="12.75">
      <c r="A37" s="148">
        <v>43119</v>
      </c>
      <c r="B37" s="150">
        <v>9.44</v>
      </c>
      <c r="C37" s="139"/>
      <c r="D37" s="140"/>
      <c r="E37" s="142"/>
      <c r="F37" s="139"/>
    </row>
    <row r="38" spans="1:6" ht="12.75">
      <c r="A38" s="148">
        <v>43122</v>
      </c>
      <c r="B38" s="150">
        <v>9.51</v>
      </c>
      <c r="C38" s="139"/>
      <c r="D38" s="140"/>
      <c r="E38" s="142"/>
      <c r="F38" s="139"/>
    </row>
    <row r="39" spans="1:6" ht="12.75">
      <c r="A39" s="148">
        <v>43123</v>
      </c>
      <c r="B39" s="149">
        <v>9.52</v>
      </c>
      <c r="C39" s="142"/>
      <c r="D39" s="140"/>
      <c r="E39" s="142"/>
      <c r="F39" s="139"/>
    </row>
    <row r="40" spans="1:6" ht="12.75">
      <c r="A40" s="148">
        <v>43124</v>
      </c>
      <c r="B40" s="149">
        <v>9.57</v>
      </c>
      <c r="C40" s="142"/>
      <c r="D40" s="140"/>
      <c r="E40" s="142"/>
      <c r="F40" s="139"/>
    </row>
    <row r="41" spans="1:6" ht="12.75">
      <c r="A41" s="148">
        <v>43125</v>
      </c>
      <c r="B41" s="149">
        <v>9.58</v>
      </c>
      <c r="C41" s="142"/>
      <c r="D41" s="140"/>
      <c r="E41" s="142"/>
      <c r="F41" s="139"/>
    </row>
    <row r="42" spans="1:6" ht="12.75">
      <c r="A42" s="148">
        <v>43126</v>
      </c>
      <c r="B42" s="149">
        <v>9.5</v>
      </c>
      <c r="C42" s="142"/>
      <c r="D42" s="140"/>
      <c r="E42" s="142"/>
      <c r="F42" s="139"/>
    </row>
    <row r="43" spans="1:6" ht="12.75">
      <c r="A43" s="148">
        <v>43129</v>
      </c>
      <c r="B43" s="149">
        <v>9.56</v>
      </c>
      <c r="C43" s="142"/>
      <c r="D43" s="140"/>
      <c r="E43" s="142"/>
      <c r="F43" s="139"/>
    </row>
    <row r="44" spans="1:6" ht="12.75">
      <c r="A44" s="148">
        <v>43130</v>
      </c>
      <c r="B44" s="149">
        <v>9.65</v>
      </c>
      <c r="C44" s="142"/>
      <c r="D44" s="140"/>
      <c r="E44" s="142"/>
      <c r="F44" s="139"/>
    </row>
    <row r="45" spans="1:6" ht="12.75">
      <c r="A45" s="148">
        <v>43131</v>
      </c>
      <c r="B45" s="149">
        <v>9.61</v>
      </c>
      <c r="C45" s="142"/>
      <c r="D45" s="140"/>
      <c r="E45" s="142"/>
      <c r="F45" s="139"/>
    </row>
    <row r="46" spans="1:6" ht="12.75">
      <c r="A46" s="148">
        <v>43132</v>
      </c>
      <c r="B46" s="149">
        <v>9.5</v>
      </c>
      <c r="C46" s="142"/>
      <c r="D46" s="140"/>
      <c r="E46" s="142"/>
      <c r="F46" s="139"/>
    </row>
    <row r="47" spans="1:6" ht="12.75">
      <c r="A47" s="148">
        <v>43133</v>
      </c>
      <c r="B47" s="149">
        <v>9.44</v>
      </c>
      <c r="C47" s="142"/>
      <c r="D47" s="140"/>
      <c r="E47" s="142"/>
      <c r="F47" s="139"/>
    </row>
    <row r="48" spans="1:6" ht="12.75">
      <c r="A48" s="148">
        <v>43136</v>
      </c>
      <c r="B48" s="149">
        <v>9.36</v>
      </c>
      <c r="C48" s="142"/>
      <c r="D48" s="140"/>
      <c r="E48" s="142"/>
      <c r="F48" s="139"/>
    </row>
    <row r="49" spans="1:6" ht="12.75">
      <c r="A49" s="148">
        <v>43137</v>
      </c>
      <c r="B49" s="149">
        <v>9.53</v>
      </c>
      <c r="C49" s="142"/>
      <c r="D49" s="140"/>
      <c r="E49" s="142"/>
      <c r="F49" s="139"/>
    </row>
    <row r="50" spans="1:6" ht="12.75">
      <c r="A50" s="148">
        <v>43138</v>
      </c>
      <c r="B50" s="149">
        <v>9.48</v>
      </c>
      <c r="C50" s="142"/>
      <c r="D50" s="140"/>
      <c r="E50" s="142"/>
      <c r="F50" s="139"/>
    </row>
    <row r="51" spans="1:6" ht="12.75">
      <c r="A51" s="148">
        <v>43139</v>
      </c>
      <c r="B51" s="149">
        <v>9.525</v>
      </c>
      <c r="C51" s="142"/>
      <c r="D51" s="140"/>
      <c r="E51" s="142"/>
      <c r="F51" s="139"/>
    </row>
    <row r="52" spans="1:6" ht="12.75">
      <c r="A52" s="143"/>
      <c r="B52" s="139"/>
      <c r="C52" s="142"/>
      <c r="D52" s="140"/>
      <c r="E52" s="142"/>
      <c r="F52" s="139"/>
    </row>
    <row r="53" spans="1:6" ht="12.75">
      <c r="A53" s="143"/>
      <c r="B53" s="139"/>
      <c r="C53" s="142"/>
      <c r="D53" s="140"/>
      <c r="E53" s="142"/>
      <c r="F53" s="139"/>
    </row>
    <row r="54" spans="1:6" ht="12.75">
      <c r="A54" s="143"/>
      <c r="B54" s="139"/>
      <c r="C54" s="142"/>
      <c r="D54" s="140"/>
      <c r="E54" s="142"/>
      <c r="F54" s="139"/>
    </row>
    <row r="55" spans="1:6" ht="12.75">
      <c r="A55" s="143"/>
      <c r="B55" s="139"/>
      <c r="C55" s="142"/>
      <c r="D55" s="140"/>
      <c r="E55" s="142"/>
      <c r="F55" s="139"/>
    </row>
    <row r="56" spans="1:6" ht="12.75">
      <c r="A56" s="143"/>
      <c r="B56" s="139"/>
      <c r="C56" s="139"/>
      <c r="D56" s="139"/>
      <c r="E56" s="139"/>
      <c r="F56" s="139"/>
    </row>
    <row r="57" spans="1:6" ht="12.75">
      <c r="A57" s="137"/>
      <c r="B57" s="139"/>
      <c r="C57" s="139"/>
      <c r="D57" s="139"/>
      <c r="E57" s="139"/>
      <c r="F57" s="139"/>
    </row>
    <row r="58" ht="12.75">
      <c r="A58" s="137"/>
    </row>
    <row r="59" ht="12.75">
      <c r="A59" s="137"/>
    </row>
    <row r="60" ht="12.75">
      <c r="A60" s="137"/>
    </row>
    <row r="61" ht="12.75">
      <c r="A61" s="137"/>
    </row>
    <row r="62" ht="12.75">
      <c r="A62" s="137"/>
    </row>
    <row r="63" ht="12.75">
      <c r="A63" s="137"/>
    </row>
    <row r="64" ht="12.75">
      <c r="A64" s="137"/>
    </row>
    <row r="65" ht="12.75">
      <c r="A65" s="137"/>
    </row>
    <row r="66" ht="12.75">
      <c r="A66" s="137"/>
    </row>
    <row r="67" ht="12.75">
      <c r="A67" s="137"/>
    </row>
    <row r="68" ht="12.75">
      <c r="A68" s="137"/>
    </row>
    <row r="69" ht="12.75">
      <c r="A69" s="137"/>
    </row>
    <row r="70" ht="12.75">
      <c r="A70" s="137"/>
    </row>
    <row r="71" ht="12.75">
      <c r="A71" s="137"/>
    </row>
    <row r="72" ht="12.75">
      <c r="A72" s="137"/>
    </row>
    <row r="73" ht="12.75">
      <c r="A73" s="137"/>
    </row>
    <row r="74" ht="12.75">
      <c r="A74" s="137"/>
    </row>
    <row r="75" ht="12.75">
      <c r="A75" s="137"/>
    </row>
    <row r="76" ht="12.75">
      <c r="A76" s="137"/>
    </row>
    <row r="77" ht="12.75">
      <c r="A77" s="137"/>
    </row>
    <row r="78" ht="12.75">
      <c r="A78" s="137"/>
    </row>
    <row r="79" ht="12.75">
      <c r="A79" s="137"/>
    </row>
    <row r="80" ht="12.75">
      <c r="A80" s="137"/>
    </row>
    <row r="81" ht="12.75">
      <c r="A81" s="137"/>
    </row>
    <row r="82" ht="12.75">
      <c r="A82" s="137"/>
    </row>
    <row r="83" ht="12.75">
      <c r="A83" s="137"/>
    </row>
    <row r="84" ht="12.75">
      <c r="A84" s="137"/>
    </row>
    <row r="85" ht="12.75">
      <c r="A85" s="137"/>
    </row>
    <row r="86" ht="12.75">
      <c r="A86" s="137"/>
    </row>
    <row r="87" ht="12.75">
      <c r="A87" s="137"/>
    </row>
    <row r="88" ht="12.75">
      <c r="A88" s="137"/>
    </row>
    <row r="89" ht="12.75">
      <c r="A89" s="137"/>
    </row>
    <row r="90" ht="12.75">
      <c r="A90" s="137"/>
    </row>
    <row r="91" ht="12.75">
      <c r="A91" s="137"/>
    </row>
    <row r="92" ht="12.75">
      <c r="A92" s="137"/>
    </row>
    <row r="93" ht="12.75">
      <c r="A93" s="137"/>
    </row>
    <row r="94" ht="12.75">
      <c r="A94" s="137"/>
    </row>
    <row r="95" ht="12.75">
      <c r="A95" s="137"/>
    </row>
    <row r="96" ht="12.75">
      <c r="A96" s="137"/>
    </row>
    <row r="97" ht="12.75">
      <c r="A97" s="137"/>
    </row>
    <row r="98" ht="12.75">
      <c r="A98" s="137"/>
    </row>
    <row r="99" ht="12.75">
      <c r="A99" s="137"/>
    </row>
    <row r="100" ht="12.75">
      <c r="A100" s="137"/>
    </row>
    <row r="101" ht="12.75">
      <c r="A101" s="137"/>
    </row>
    <row r="102" ht="12.75">
      <c r="A102" s="137"/>
    </row>
    <row r="103" ht="12.75">
      <c r="A103" s="137"/>
    </row>
    <row r="104" ht="12.75">
      <c r="A104" s="137"/>
    </row>
    <row r="105" ht="12.75">
      <c r="A105" s="137"/>
    </row>
    <row r="106" ht="12.75">
      <c r="A106" s="137"/>
    </row>
    <row r="107" ht="12.75">
      <c r="A107" s="137"/>
    </row>
    <row r="108" ht="12.75">
      <c r="A108" s="137"/>
    </row>
    <row r="109" ht="12.75">
      <c r="A109" s="137"/>
    </row>
    <row r="110" ht="12.75">
      <c r="A110" s="137"/>
    </row>
    <row r="111" ht="12.75">
      <c r="A111" s="137"/>
    </row>
    <row r="112" ht="12.75">
      <c r="A112" s="137"/>
    </row>
    <row r="113" ht="12.75">
      <c r="A113" s="137"/>
    </row>
    <row r="114" ht="12.75">
      <c r="A114" s="137"/>
    </row>
    <row r="115" ht="12.75">
      <c r="A115" s="137"/>
    </row>
    <row r="116" ht="12.75">
      <c r="A116" s="137"/>
    </row>
    <row r="117" ht="12.75">
      <c r="A117" s="137"/>
    </row>
    <row r="118" ht="12.75">
      <c r="A118" s="137"/>
    </row>
    <row r="119" ht="12.75">
      <c r="A119" s="137"/>
    </row>
    <row r="120" ht="12.75">
      <c r="A120" s="137"/>
    </row>
    <row r="121" ht="12.75">
      <c r="A121" s="137"/>
    </row>
    <row r="122" ht="12.75">
      <c r="A122" s="137"/>
    </row>
    <row r="123" ht="12.75">
      <c r="A123" s="137"/>
    </row>
    <row r="124" ht="12.75">
      <c r="A124" s="137"/>
    </row>
    <row r="125" ht="12.75">
      <c r="A125" s="137"/>
    </row>
    <row r="126" ht="12.75">
      <c r="A126" s="137"/>
    </row>
    <row r="127" ht="12.75">
      <c r="A127" s="137"/>
    </row>
    <row r="128" ht="12.75">
      <c r="A128" s="137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OCS-18b, February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2018-02-12T11:27:06Z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