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<sst xmlns="http://schemas.openxmlformats.org/spreadsheetml/2006/main" count="505" uniqueCount="212">
  <si>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</si>
  <si>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</si>
  <si>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</si>
  <si>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</si>
  <si>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</si>
  <si>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</si>
  <si>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</si>
  <si>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</si>
  <si>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</si>
  <si>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</si>
  <si>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</si>
  <si>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</si>
  <si>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</si>
  <si>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</si>
  <si>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</si>
  <si>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</si>
  <si>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</si>
  <si>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</si>
  <si>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</si>
  <si>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</si>
  <si>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</si>
  <si>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</si>
  <si>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</si>
  <si>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</si>
  <si>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</si>
  <si>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</si>
  <si>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</si>
  <si>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</si>
  <si>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</si>
  <si>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</si>
  <si>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</si>
  <si>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</si>
  <si>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</si>
  <si>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</si>
  <si>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</si>
  <si>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</si>
  <si>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</si>
  <si>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</si>
  <si>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</si>
  <si>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</si>
  <si>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</si>
  <si>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</si>
  <si>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</si>
  <si>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</si>
  <si>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</si>
  <si>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</si>
  <si>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</si>
  <si>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</si>
  <si>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</si>
  <si>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</si>
  <si>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</si>
  <si>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</si>
  <si>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</si>
  <si>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</si>
  <si>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</si>
  <si>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</si>
  <si>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</si>
  <si>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</si>
  <si>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</si>
  <si>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</si>
  <si>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</si>
  <si>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</si>
  <si>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</si>
  <si>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</si>
  <si>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</si>
  <si>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</si>
  <si>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</si>
  <si>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</si>
  <si>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</si>
  <si>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</si>
  <si>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</si>
  <si>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</si>
  <si>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</si>
  <si>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</si>
  <si>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</si>
  <si>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</si>
  <si>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</si>
  <si>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</si>
  <si>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</si>
  <si>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</si>
  <si>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</si>
  <si>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</si>
  <si>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</si>
  <si>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</si>
  <si>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</si>
  <si>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</si>
  <si>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</si>
  <si>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</si>
  <si>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</si>
  <si>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</si>
  <si>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</si>
  <si>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</si>
  <si>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</si>
  <si>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</si>
  <si>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</si>
  <si>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</si>
  <si>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</si>
  <si>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</si>
  <si>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</si>
  <si>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</si>
  <si>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</si>
  <si>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</si>
  <si>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</si>
  <si>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</si>
  <si>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</si>
  <si>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</si>
  <si>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</si>
  <si>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</si>
  <si>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</si>
  <si>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</si>
  <si>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</si>
  <si>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</si>
  <si>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</si>
  <si>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</si>
  <si>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</si>
  <si>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</si>
  <si>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</si>
  <si>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</si>
  <si>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</si>
  <si>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</si>
  <si>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</si>
  <si>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</si>
  <si>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</si>
  <si>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</si>
  <si>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</si>
  <si>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</si>
  <si>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</si>
  <si>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</si>
  <si>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</si>
  <si>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</si>
  <si>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</si>
  <si>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</si>
  <si>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</si>
  <si>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</si>
  <si>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</si>
  <si>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</si>
  <si>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</si>
  <si>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</si>
  <si>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</si>
  <si>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</si>
  <si>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</si>
  <si>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</si>
  <si>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</si>
  <si>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</si>
  <si>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</si>
  <si>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</si>
  <si>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</si>
  <si>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</si>
  <si>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</si>
  <si>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</si>
  <si>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</si>
  <si>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</si>
  <si>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</si>
  <si>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</si>
  <si>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</si>
  <si>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</si>
  <si>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</si>
  <si>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</si>
  <si>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</si>
  <si>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</si>
  <si>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</si>
  <si>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</si>
  <si>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</si>
  <si>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</si>
  <si>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</si>
  <si>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</si>
  <si>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</si>
  <si>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</si>
  <si>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</si>
  <si>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</si>
  <si>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</si>
  <si>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195-235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</si>
  <si>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</si>
  <si>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</si>
  <si>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</si>
  <si>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</si>
  <si>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</si>
  <si>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240-280</t>
  </si>
  <si>
    <t>130-170</t>
  </si>
  <si>
    <t>8.80-9.80</t>
  </si>
  <si>
    <t>16.70-18.30</t>
  </si>
  <si>
    <t>16.80-18.40</t>
  </si>
  <si>
    <t>8.70-9.70</t>
  </si>
  <si>
    <t>145-185</t>
  </si>
  <si>
    <t>210-250</t>
  </si>
  <si>
    <t>19.70-21.30</t>
  </si>
  <si>
    <t>32.0-35.0</t>
  </si>
  <si>
    <t>35.5-38.5</t>
  </si>
  <si>
    <t>55.5-58.5</t>
  </si>
  <si>
    <t>38.5-41.5</t>
  </si>
  <si>
    <t>66.0-69.0</t>
  </si>
  <si>
    <t>34.0-37.0</t>
  </si>
  <si>
    <t>36.5-39.5</t>
  </si>
  <si>
    <t>31.5-34.5</t>
  </si>
  <si>
    <t xml:space="preserve">Soybean export </t>
  </si>
  <si>
    <t>commitments</t>
  </si>
  <si>
    <t>World</t>
  </si>
  <si>
    <t>China</t>
  </si>
  <si>
    <t>Brazil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</si>
  <si>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</si>
  <si>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</si>
  <si>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</si>
  <si>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</si>
  <si>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</si>
  <si>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</si>
  <si>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</si>
  <si>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</si>
  <si>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</si>
  <si>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</si>
  <si>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</si>
  <si>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soybean exports</t>
  </si>
  <si>
    <t>1,000 metric tons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</si>
</sst>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3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33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 commitments slowed by a shortfall in China sales         </a:t>
            </a:r>
          </a:p>
        </c:rich>
      </c:tx>
      <c:layout>
        <c:manualLayout>
          <c:xMode val="factor"/>
          <c:yMode val="factor"/>
          <c:x val="-0.127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"/>
          <c:w val="0.87825"/>
          <c:h val="0.763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World 2015/16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1'!$B$5:$B$57</c:f>
              <c:numCache/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World 2016/17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1'!$C$5:$C$57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1'!$D$1:$D$2</c:f>
              <c:strCache>
                <c:ptCount val="1"/>
                <c:pt idx="0">
                  <c:v>World 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1'!$D$5:$D$57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1'!$E$1:$E$2</c:f>
              <c:strCache>
                <c:ptCount val="1"/>
                <c:pt idx="0">
                  <c:v>China 2015/16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1'!$E$5:$E$57</c:f>
              <c:numCache/>
            </c:numRef>
          </c:val>
          <c:smooth val="0"/>
        </c:ser>
        <c:ser>
          <c:idx val="4"/>
          <c:order val="4"/>
          <c:tx>
            <c:strRef>
              <c:f>'Oil Crops Chart Gallery Fig 1'!$F$1:$F$2</c:f>
              <c:strCache>
                <c:ptCount val="1"/>
                <c:pt idx="0">
                  <c:v>China 2016/17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1'!$F$5:$F$57</c:f>
              <c:numCache/>
            </c:numRef>
          </c:val>
          <c:smooth val="0"/>
        </c:ser>
        <c:ser>
          <c:idx val="5"/>
          <c:order val="5"/>
          <c:tx>
            <c:strRef>
              <c:f>'Oil Crops Chart Gallery Fig 1'!$G$1:$G$2</c:f>
              <c:strCache>
                <c:ptCount val="1"/>
                <c:pt idx="0">
                  <c:v>China 2017/18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1'!$G$5:$G$57</c:f>
              <c:numCache/>
            </c:numRef>
          </c:val>
          <c:smooth val="0"/>
        </c:ser>
        <c:marker val="1"/>
        <c:axId val="28383966"/>
        <c:axId val="54129103"/>
      </c:lineChart>
      <c:date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 Sales.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2910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129103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54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83839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375"/>
          <c:w val="0.48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Brazil soybean exports sustain a seasonally brisk pace   </a:t>
            </a:r>
          </a:p>
        </c:rich>
      </c:tx>
      <c:layout>
        <c:manualLayout>
          <c:xMode val="factor"/>
          <c:yMode val="factor"/>
          <c:x val="-0.223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6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2'!$B$4:$B$15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2'!$C$4:$C$15</c:f>
              <c:numCache/>
            </c:numRef>
          </c:val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2'!$D$4:$D$15</c:f>
              <c:numCache/>
            </c:numRef>
          </c:val>
        </c:ser>
        <c:axId val="17399880"/>
        <c:axId val="22381193"/>
      </c:barChart>
      <c:cat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739988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1875"/>
          <c:w val="0.079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18</xdr:col>
      <xdr:colOff>342900</xdr:colOff>
      <xdr:row>26</xdr:row>
      <xdr:rowOff>161925</xdr:rowOff>
    </xdr:to>
    <xdr:graphicFrame>
      <xdr:nvGraphicFramePr>
        <xdr:cNvPr id="1" name="Chart 4"/>
        <xdr:cNvGraphicFramePr/>
      </xdr:nvGraphicFramePr>
      <xdr:xfrm>
        <a:off x="4810125" y="38100"/>
        <a:ext cx="6981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447675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9925" y="0"/>
        <a:ext cx="6962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172</v>
      </c>
    </row>
    <row r="3" s="125" customFormat="1" ht="11.25">
      <c r="A3" s="124"/>
    </row>
    <row r="4" ht="12.75">
      <c r="A4" s="126" t="s">
        <v>173</v>
      </c>
    </row>
    <row r="5" spans="1:2" ht="12.75">
      <c r="A5" s="134">
        <f ca="1">TODAY()</f>
        <v>43116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174</v>
      </c>
      <c r="B17" s="131"/>
    </row>
    <row r="18" ht="12.75">
      <c r="A18" s="132" t="s">
        <v>175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198</v>
      </c>
      <c r="B1" s="15" t="s">
        <v>140</v>
      </c>
      <c r="C1" s="15" t="s">
        <v>163</v>
      </c>
      <c r="D1" s="15" t="s">
        <v>170</v>
      </c>
      <c r="E1" s="10"/>
      <c r="F1" s="99"/>
    </row>
    <row r="2" spans="1:3" ht="12.75">
      <c r="A2" s="99" t="s">
        <v>210</v>
      </c>
      <c r="B2" s="10"/>
      <c r="C2" s="10"/>
    </row>
    <row r="3" ht="12.75">
      <c r="B3" s="10" t="s">
        <v>211</v>
      </c>
    </row>
    <row r="4" spans="1:6" ht="15.75">
      <c r="A4" s="15" t="s">
        <v>199</v>
      </c>
      <c r="B4" s="147">
        <v>868.658891</v>
      </c>
      <c r="C4" s="148">
        <v>2036.818373</v>
      </c>
      <c r="D4" s="148">
        <v>3509.447272</v>
      </c>
      <c r="E4" s="113"/>
      <c r="F4" s="113"/>
    </row>
    <row r="5" spans="1:6" ht="15.75">
      <c r="A5" s="15" t="s">
        <v>200</v>
      </c>
      <c r="B5" s="147">
        <v>5592.087419</v>
      </c>
      <c r="C5" s="148">
        <v>8374.549692</v>
      </c>
      <c r="D5" s="148">
        <v>8979.127442</v>
      </c>
      <c r="E5" s="113"/>
      <c r="F5" s="113"/>
    </row>
    <row r="6" spans="1:6" ht="15.75">
      <c r="A6" s="15" t="s">
        <v>201</v>
      </c>
      <c r="B6" s="147">
        <v>6550.976888</v>
      </c>
      <c r="C6" s="148">
        <v>10085.881032</v>
      </c>
      <c r="D6" s="148">
        <v>10432.129072</v>
      </c>
      <c r="E6" s="113"/>
      <c r="F6" s="113"/>
    </row>
    <row r="7" spans="1:6" ht="15.75">
      <c r="A7" s="15" t="s">
        <v>81</v>
      </c>
      <c r="B7" s="147">
        <v>9341.009332</v>
      </c>
      <c r="C7" s="148">
        <v>9915.098848</v>
      </c>
      <c r="D7" s="148">
        <v>10959.858431</v>
      </c>
      <c r="E7" s="100"/>
      <c r="F7" s="113"/>
    </row>
    <row r="8" spans="1:6" ht="15.75">
      <c r="A8" s="15" t="s">
        <v>202</v>
      </c>
      <c r="B8" s="147">
        <v>9810.092292</v>
      </c>
      <c r="C8" s="148">
        <v>7761.036427</v>
      </c>
      <c r="D8" s="148">
        <v>9197.0208</v>
      </c>
      <c r="E8" s="100"/>
      <c r="F8" s="113"/>
    </row>
    <row r="9" spans="1:6" ht="15.75">
      <c r="A9" s="15" t="s">
        <v>203</v>
      </c>
      <c r="B9" s="147">
        <v>8440.388069</v>
      </c>
      <c r="C9" s="148">
        <v>5787.202701</v>
      </c>
      <c r="D9" s="148">
        <v>6955.220437</v>
      </c>
      <c r="E9" s="100"/>
      <c r="F9" s="113"/>
    </row>
    <row r="10" spans="1:6" ht="15.75">
      <c r="A10" s="15" t="s">
        <v>204</v>
      </c>
      <c r="B10" s="147">
        <v>5161.857082</v>
      </c>
      <c r="C10" s="148">
        <v>3816.070571</v>
      </c>
      <c r="D10" s="148">
        <v>5952.411306</v>
      </c>
      <c r="E10" s="100"/>
      <c r="F10" s="113"/>
    </row>
    <row r="11" spans="1:4" ht="15.75">
      <c r="A11" s="15" t="s">
        <v>205</v>
      </c>
      <c r="B11" s="147">
        <v>3705.39078</v>
      </c>
      <c r="C11" s="147">
        <v>1443.401661</v>
      </c>
      <c r="D11" s="147">
        <v>4272.462928</v>
      </c>
    </row>
    <row r="12" spans="1:4" ht="15.75">
      <c r="A12" s="15" t="s">
        <v>206</v>
      </c>
      <c r="B12" s="147">
        <v>2594.061476</v>
      </c>
      <c r="C12" s="148">
        <v>998.191535</v>
      </c>
      <c r="D12" s="147">
        <v>2486.938126</v>
      </c>
    </row>
    <row r="13" spans="1:4" ht="15.75">
      <c r="A13" s="15" t="s">
        <v>207</v>
      </c>
      <c r="B13" s="147">
        <v>1442.940426</v>
      </c>
      <c r="C13" s="148">
        <v>316.094305</v>
      </c>
      <c r="D13" s="147">
        <v>2142.729378</v>
      </c>
    </row>
    <row r="14" spans="1:4" ht="15.75">
      <c r="A14" s="15" t="s">
        <v>208</v>
      </c>
      <c r="B14" s="147">
        <v>731.439903</v>
      </c>
      <c r="C14" s="148">
        <v>653.098393</v>
      </c>
      <c r="D14" s="147">
        <v>2355.636571</v>
      </c>
    </row>
    <row r="15" spans="1:4" ht="15.75">
      <c r="A15" s="15" t="s">
        <v>209</v>
      </c>
      <c r="B15" s="147">
        <v>394.431597</v>
      </c>
      <c r="C15" s="148">
        <v>911.826949</v>
      </c>
      <c r="D15" s="147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39" t="s">
        <v>27</v>
      </c>
      <c r="C2" s="139"/>
      <c r="D2" s="16" t="s">
        <v>30</v>
      </c>
      <c r="E2" s="139" t="s">
        <v>119</v>
      </c>
      <c r="F2" s="139"/>
      <c r="G2" s="139"/>
      <c r="H2" s="139"/>
      <c r="I2" s="17"/>
      <c r="J2" s="139" t="s">
        <v>86</v>
      </c>
      <c r="K2" s="139"/>
      <c r="L2" s="139"/>
      <c r="M2" s="139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37" t="s">
        <v>120</v>
      </c>
      <c r="C5" s="138"/>
      <c r="D5" s="64" t="s">
        <v>91</v>
      </c>
      <c r="E5" s="137" t="s">
        <v>122</v>
      </c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8.75">
      <c r="A6" s="15" t="s">
        <v>168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159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167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2160</v>
      </c>
      <c r="M8" s="92">
        <f>+H8-N8</f>
        <v>4248.598</v>
      </c>
      <c r="N8" s="92">
        <v>470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39" t="s">
        <v>119</v>
      </c>
      <c r="F11" s="139"/>
      <c r="G11" s="139"/>
      <c r="H11" s="139"/>
      <c r="I11" s="17"/>
      <c r="J11" s="139" t="s">
        <v>86</v>
      </c>
      <c r="K11" s="139"/>
      <c r="L11" s="139"/>
      <c r="M11" s="139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145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4" t="s">
        <v>105</v>
      </c>
      <c r="B38" s="14"/>
      <c r="C38" s="14"/>
      <c r="D38" s="14"/>
      <c r="E38" s="27">
        <f>N31</f>
        <v>301.595</v>
      </c>
      <c r="F38" s="101">
        <f>4391.553</f>
        <v>4391.553</v>
      </c>
      <c r="G38" s="102">
        <f>G35+G36+G37</f>
        <v>5.618774329142101</v>
      </c>
      <c r="H38" s="60">
        <f>SUM(E38:G38)</f>
        <v>4698.766774329142</v>
      </c>
      <c r="I38" s="60"/>
      <c r="J38" s="60">
        <f>J35+J36+J37</f>
        <v>494.6355333333333</v>
      </c>
      <c r="K38" s="119">
        <f>M38-L38-J38</f>
        <v>197.8068269448973</v>
      </c>
      <c r="L38" s="102">
        <f>L35+L36+L37</f>
        <v>849.3044140509116</v>
      </c>
      <c r="M38" s="102">
        <f>H38-N38</f>
        <v>1541.7467743291422</v>
      </c>
      <c r="N38" s="136">
        <v>3157.02</v>
      </c>
    </row>
    <row r="39" spans="1:14" ht="18.75" customHeight="1">
      <c r="A39" s="42" t="s">
        <v>130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57"/>
      <c r="M39" s="17"/>
      <c r="N39" s="17"/>
    </row>
    <row r="40" spans="1:14" ht="15.75">
      <c r="A40" s="15" t="s">
        <v>104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46" t="s">
        <v>96</v>
      </c>
      <c r="B41" s="15"/>
      <c r="C41" s="15"/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>
      <c r="A42" s="15" t="s">
        <v>26</v>
      </c>
      <c r="B42" s="25">
        <f ca="1">NOW()</f>
        <v>43116.58120324074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23 K27 K31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38" t="s">
        <v>146</v>
      </c>
      <c r="C5" s="138"/>
      <c r="D5" s="138"/>
      <c r="E5" s="138"/>
      <c r="F5" s="138"/>
      <c r="G5" s="138"/>
      <c r="H5" s="138"/>
      <c r="I5" s="138"/>
      <c r="J5" s="138"/>
    </row>
    <row r="6" spans="1:10" ht="18.75">
      <c r="A6" s="15" t="s">
        <v>168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159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167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163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16">SUM(B11:D11)</f>
        <v>4394.2884547126</v>
      </c>
      <c r="F11" s="108"/>
      <c r="G11" s="112">
        <f aca="true" t="shared" si="1" ref="G11:G16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aca="true" t="shared" si="4" ref="E17:E22">SUM(B17:D17)</f>
        <v>3872.904590441138</v>
      </c>
      <c r="F17" s="108"/>
      <c r="G17" s="112">
        <f aca="true" t="shared" si="5" ref="G17:G22">I17-H17</f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4"/>
        <v>4174.056686201101</v>
      </c>
      <c r="F18" s="108"/>
      <c r="G18" s="112">
        <f t="shared" si="5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4"/>
        <v>3948.384452059925</v>
      </c>
      <c r="F19" s="108"/>
      <c r="G19" s="112">
        <f t="shared" si="5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4"/>
        <v>4006.1068482164337</v>
      </c>
      <c r="F20" s="108"/>
      <c r="G20" s="112">
        <f t="shared" si="5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4"/>
        <v>4010.829814267326</v>
      </c>
      <c r="F21" s="108"/>
      <c r="G21" s="112">
        <f t="shared" si="5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4"/>
        <v>3762.064729962286</v>
      </c>
      <c r="F22" s="108"/>
      <c r="G22" s="112">
        <f t="shared" si="5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170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4" t="s">
        <v>166</v>
      </c>
      <c r="B28" s="118"/>
      <c r="C28" s="102">
        <f>SUM(C26:C27)</f>
        <v>8225.517</v>
      </c>
      <c r="D28" s="102">
        <f aca="true" t="shared" si="6" ref="D28:I28">SUM(D26:D27)</f>
        <v>63.95324466686401</v>
      </c>
      <c r="E28" s="102">
        <f>B26+C28+D28</f>
        <v>8690.100244666863</v>
      </c>
      <c r="F28" s="102">
        <f t="shared" si="6"/>
        <v>0</v>
      </c>
      <c r="G28" s="102">
        <f t="shared" si="6"/>
        <v>6404.340162894142</v>
      </c>
      <c r="H28" s="102">
        <f t="shared" si="6"/>
        <v>1896.6520817727212</v>
      </c>
      <c r="I28" s="102">
        <f t="shared" si="6"/>
        <v>8300.992244666864</v>
      </c>
      <c r="J28" s="102"/>
      <c r="K28" s="108"/>
      <c r="L28" s="108"/>
    </row>
    <row r="29" spans="1:10" ht="18.75">
      <c r="A29" s="43" t="s">
        <v>131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.75">
      <c r="A30" s="15" t="s">
        <v>102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26</v>
      </c>
      <c r="B31" s="25">
        <f ca="1">NOW()</f>
        <v>43116.58120324074</v>
      </c>
      <c r="C31" s="26"/>
      <c r="D31" s="22"/>
      <c r="E31" s="22"/>
      <c r="F31" s="22"/>
      <c r="G31" s="22"/>
      <c r="H31" s="22"/>
      <c r="I31" s="22"/>
      <c r="J31" s="22"/>
    </row>
    <row r="32" spans="8:10" ht="12.75">
      <c r="H32" s="3"/>
      <c r="I32" s="3"/>
      <c r="J32" s="3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  <ignoredErrors>
    <ignoredError sqref="E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37" t="s">
        <v>153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159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167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163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17">SUM(B12:D12)</f>
        <v>3729.272119019114</v>
      </c>
      <c r="F12" s="108"/>
      <c r="G12" s="108">
        <f aca="true" t="shared" si="1" ref="G12:G17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17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aca="true" t="shared" si="5" ref="E18:E23">SUM(B18:D18)</f>
        <v>4117.3188390986625</v>
      </c>
      <c r="F18" s="108"/>
      <c r="G18" s="108">
        <f aca="true" t="shared" si="6" ref="G18:G23">K18-J18</f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aca="true" t="shared" si="7" ref="K18:K23">E18-L18</f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5"/>
        <v>4104.677207686022</v>
      </c>
      <c r="F19" s="108"/>
      <c r="G19" s="108">
        <f t="shared" si="6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7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5"/>
        <v>4029.1523148585225</v>
      </c>
      <c r="F20" s="108"/>
      <c r="G20" s="108">
        <f t="shared" si="6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7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5"/>
        <v>3966.779222454524</v>
      </c>
      <c r="F21" s="108"/>
      <c r="G21" s="108">
        <f t="shared" si="6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7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5"/>
        <v>3782.143645419188</v>
      </c>
      <c r="F22" s="108"/>
      <c r="G22" s="108">
        <f t="shared" si="6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7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5"/>
        <v>3530.104505838456</v>
      </c>
      <c r="F23" s="108"/>
      <c r="G23" s="108">
        <f t="shared" si="6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7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170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 t="s">
        <v>10</v>
      </c>
      <c r="I28" s="108" t="s">
        <v>10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4" t="s">
        <v>166</v>
      </c>
      <c r="B29" s="105"/>
      <c r="C29" s="102">
        <f>SUM(C27:C28)</f>
        <v>3993.893</v>
      </c>
      <c r="D29" s="105">
        <f>SUM(D27:D28)</f>
        <v>54.21649853453401</v>
      </c>
      <c r="E29" s="102">
        <f>B27+C29+D29</f>
        <v>5759.063498534534</v>
      </c>
      <c r="F29" s="105"/>
      <c r="G29" s="102">
        <f>SUM(G27:G28)</f>
        <v>3723.7384414587377</v>
      </c>
      <c r="H29" s="105">
        <f>SUM(H27:H28)</f>
        <v>577.43</v>
      </c>
      <c r="I29" s="105">
        <f>SUM(I27:I28)</f>
        <v>1343.588665180746</v>
      </c>
      <c r="J29" s="102">
        <f>SUM(J27:J28)</f>
        <v>344.74405707579604</v>
      </c>
      <c r="K29" s="102">
        <f>SUM(K27:K28)</f>
        <v>4068.482498534534</v>
      </c>
      <c r="L29" s="105"/>
    </row>
    <row r="30" spans="1:12" ht="18.75">
      <c r="A30" s="43" t="s">
        <v>154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26</v>
      </c>
      <c r="B32" s="25">
        <f ca="1">NOW()</f>
        <v>43116.58120324074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39" t="s">
        <v>0</v>
      </c>
      <c r="C2" s="139"/>
      <c r="D2" s="139"/>
      <c r="E2" s="139"/>
      <c r="F2" s="28"/>
      <c r="G2" s="139" t="s">
        <v>24</v>
      </c>
      <c r="H2" s="139"/>
      <c r="I2" s="139"/>
      <c r="J2" s="139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38" t="s">
        <v>18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168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159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167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2300</v>
      </c>
      <c r="H9" s="82">
        <v>450</v>
      </c>
      <c r="I9" s="67">
        <f>J9-G9-H9</f>
        <v>3950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39" t="s">
        <v>0</v>
      </c>
      <c r="C15" s="139"/>
      <c r="D15" s="139"/>
      <c r="E15" s="139"/>
      <c r="G15" s="139" t="s">
        <v>24</v>
      </c>
      <c r="H15" s="139"/>
      <c r="I15" s="139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38" t="s">
        <v>19</v>
      </c>
      <c r="C18" s="138"/>
      <c r="D18" s="138"/>
      <c r="E18" s="138"/>
      <c r="F18" s="138"/>
      <c r="G18" s="138"/>
      <c r="H18" s="138"/>
      <c r="I18" s="138"/>
      <c r="J18" s="138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159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167</v>
      </c>
      <c r="B22" s="67">
        <f>+J21</f>
        <v>27.736</v>
      </c>
      <c r="C22" s="82">
        <v>1035</v>
      </c>
      <c r="D22" s="78">
        <v>0</v>
      </c>
      <c r="E22" s="82">
        <f>+B22+D22+C22</f>
        <v>1062.736</v>
      </c>
      <c r="F22" s="29"/>
      <c r="G22" s="82">
        <f>+I22-H22</f>
        <v>932.7360000000001</v>
      </c>
      <c r="H22" s="82">
        <v>90</v>
      </c>
      <c r="I22" s="82">
        <f>+E22-J22</f>
        <v>1022.7360000000001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39" t="s">
        <v>0</v>
      </c>
      <c r="C28" s="139"/>
      <c r="D28" s="139"/>
      <c r="E28" s="139"/>
      <c r="G28" s="139" t="s">
        <v>24</v>
      </c>
      <c r="H28" s="139"/>
      <c r="I28" s="139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38" t="s">
        <v>20</v>
      </c>
      <c r="C31" s="138"/>
      <c r="D31" s="138"/>
      <c r="E31" s="138"/>
      <c r="F31" s="138"/>
      <c r="G31" s="138"/>
      <c r="H31" s="138"/>
      <c r="I31" s="138"/>
      <c r="J31" s="138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159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167</v>
      </c>
      <c r="B35" s="78">
        <f>+J34</f>
        <v>44.129</v>
      </c>
      <c r="C35" s="82">
        <v>725</v>
      </c>
      <c r="D35" s="78">
        <v>5</v>
      </c>
      <c r="E35" s="73">
        <f>+B35+D35+C35</f>
        <v>774.129</v>
      </c>
      <c r="F35" s="29"/>
      <c r="G35" s="82">
        <f>+I35-H35</f>
        <v>594.129</v>
      </c>
      <c r="H35" s="82">
        <v>130</v>
      </c>
      <c r="I35" s="82">
        <f>+E35-J35</f>
        <v>724.129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39" t="s">
        <v>27</v>
      </c>
      <c r="C41" s="139"/>
      <c r="D41" s="16" t="s">
        <v>30</v>
      </c>
      <c r="E41" s="139" t="s">
        <v>119</v>
      </c>
      <c r="F41" s="139"/>
      <c r="G41" s="139"/>
      <c r="H41" s="139"/>
      <c r="J41" s="139" t="s">
        <v>24</v>
      </c>
      <c r="K41" s="139"/>
      <c r="L41" s="139"/>
      <c r="M41" s="139"/>
      <c r="N41" s="139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37" t="s">
        <v>121</v>
      </c>
      <c r="C44" s="138"/>
      <c r="D44" s="63" t="s">
        <v>101</v>
      </c>
      <c r="E44" s="138" t="s">
        <v>21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159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167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850</v>
      </c>
      <c r="L48" s="82">
        <f>+N48-J48-K48-M48</f>
        <v>888.1920000000009</v>
      </c>
      <c r="M48" s="82">
        <v>1400</v>
      </c>
      <c r="N48" s="67">
        <f>+H48-O48</f>
        <v>6310.192000000001</v>
      </c>
      <c r="O48" s="67">
        <v>2490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43116.58120324074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159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179</v>
      </c>
      <c r="C16" s="84" t="s">
        <v>178</v>
      </c>
      <c r="D16" s="55" t="s">
        <v>181</v>
      </c>
      <c r="E16" s="55" t="s">
        <v>180</v>
      </c>
      <c r="F16" s="55" t="s">
        <v>185</v>
      </c>
      <c r="G16" s="55" t="s">
        <v>182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170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4" t="s">
        <v>75</v>
      </c>
      <c r="B35" s="85">
        <v>9.22</v>
      </c>
      <c r="C35" s="85">
        <v>144</v>
      </c>
      <c r="D35" s="85">
        <v>16.6</v>
      </c>
      <c r="E35" s="85">
        <v>17.2</v>
      </c>
      <c r="F35" s="85">
        <v>23.2</v>
      </c>
      <c r="G35" s="85">
        <v>9.21</v>
      </c>
      <c r="H35" s="1"/>
    </row>
    <row r="36" spans="1:7" ht="18.75">
      <c r="A36" s="15" t="s">
        <v>132</v>
      </c>
      <c r="B36" s="15"/>
      <c r="C36" s="15"/>
      <c r="D36" s="15"/>
      <c r="E36" s="15"/>
      <c r="F36" s="15"/>
      <c r="G36" s="15"/>
    </row>
    <row r="37" spans="1:7" ht="15.75">
      <c r="A37" s="15" t="s">
        <v>73</v>
      </c>
      <c r="B37" s="33"/>
      <c r="C37" s="33" t="s">
        <v>149</v>
      </c>
      <c r="D37" s="33"/>
      <c r="E37" s="33"/>
      <c r="F37" s="33"/>
      <c r="G37" s="33"/>
    </row>
    <row r="38" spans="1:7" ht="15.75">
      <c r="A38" s="15" t="s">
        <v>92</v>
      </c>
      <c r="B38" s="15"/>
      <c r="C38" s="15"/>
      <c r="D38" s="15"/>
      <c r="E38" s="15"/>
      <c r="F38" s="15"/>
      <c r="G38" s="15"/>
    </row>
    <row r="39" spans="1:7" ht="15.75">
      <c r="A39" s="15" t="s">
        <v>26</v>
      </c>
      <c r="B39" s="25">
        <f ca="1">NOW()</f>
        <v>43116.58120324074</v>
      </c>
      <c r="C39" s="15"/>
      <c r="D39" s="15"/>
      <c r="E39" s="15"/>
      <c r="F39" s="15"/>
      <c r="G39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150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159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169</v>
      </c>
      <c r="B16" s="55" t="s">
        <v>186</v>
      </c>
      <c r="C16" s="55" t="s">
        <v>187</v>
      </c>
      <c r="D16" s="55" t="s">
        <v>188</v>
      </c>
      <c r="E16" s="55" t="s">
        <v>189</v>
      </c>
      <c r="F16" s="55" t="s">
        <v>190</v>
      </c>
      <c r="G16" s="55" t="s">
        <v>191</v>
      </c>
      <c r="H16" s="55" t="s">
        <v>192</v>
      </c>
      <c r="I16" s="55" t="s">
        <v>193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170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4" t="s">
        <v>76</v>
      </c>
      <c r="B35" s="85">
        <v>32.27</v>
      </c>
      <c r="C35" s="85">
        <v>34.25</v>
      </c>
      <c r="D35" s="85">
        <v>54.8</v>
      </c>
      <c r="E35" s="85">
        <v>38.65</v>
      </c>
      <c r="F35" s="85">
        <v>65.2</v>
      </c>
      <c r="G35" s="85">
        <v>33.96</v>
      </c>
      <c r="H35" s="85">
        <v>37</v>
      </c>
      <c r="I35" s="85">
        <v>31.63</v>
      </c>
    </row>
    <row r="36" spans="1:9" ht="18.75">
      <c r="A36" s="43" t="s">
        <v>138</v>
      </c>
      <c r="B36" s="9"/>
      <c r="C36" s="9"/>
      <c r="D36" s="9"/>
      <c r="E36" s="9"/>
      <c r="F36" s="9"/>
      <c r="G36" s="9"/>
      <c r="H36" s="9"/>
      <c r="I36" s="9"/>
    </row>
    <row r="37" spans="1:9" ht="18.75">
      <c r="A37" s="15" t="s">
        <v>139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15" t="s">
        <v>93</v>
      </c>
      <c r="B38" s="15"/>
      <c r="C38" s="15"/>
      <c r="D38" s="15"/>
      <c r="E38" s="15"/>
      <c r="F38" s="36"/>
      <c r="G38" s="15"/>
      <c r="H38" s="15"/>
      <c r="I38" s="15"/>
    </row>
    <row r="39" spans="1:9" ht="15.75">
      <c r="A39" s="15" t="s">
        <v>26</v>
      </c>
      <c r="B39" s="95">
        <f ca="1">NOW()</f>
        <v>43116.58120324074</v>
      </c>
      <c r="D39" s="15"/>
      <c r="E39" s="15"/>
      <c r="F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151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159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169</v>
      </c>
      <c r="B16" s="84" t="s">
        <v>176</v>
      </c>
      <c r="C16" s="84" t="s">
        <v>184</v>
      </c>
      <c r="D16" s="84" t="s">
        <v>183</v>
      </c>
      <c r="E16" s="62" t="s">
        <v>10</v>
      </c>
      <c r="F16" s="84" t="s">
        <v>177</v>
      </c>
      <c r="G16" s="84" t="s">
        <v>171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163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170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44" t="s">
        <v>76</v>
      </c>
      <c r="B35" s="85">
        <v>319.22</v>
      </c>
      <c r="C35" s="85">
        <v>232.5</v>
      </c>
      <c r="D35" s="85">
        <v>185</v>
      </c>
      <c r="E35" s="61" t="s">
        <v>10</v>
      </c>
      <c r="F35" s="85">
        <v>266.53</v>
      </c>
      <c r="G35" s="85">
        <v>209.17</v>
      </c>
      <c r="H35" s="13"/>
    </row>
    <row r="36" spans="1:13" ht="18.75">
      <c r="A36" s="43" t="s">
        <v>116</v>
      </c>
      <c r="B36" s="37"/>
      <c r="C36" s="37"/>
      <c r="D36" s="37"/>
      <c r="E36" s="37"/>
      <c r="F36" s="37"/>
      <c r="G36" s="37"/>
      <c r="I36" s="6"/>
      <c r="J36" s="6"/>
      <c r="K36" s="6"/>
      <c r="L36" s="6"/>
      <c r="M36" s="6"/>
    </row>
    <row r="37" spans="1:13" ht="18.75">
      <c r="A37" s="43" t="s">
        <v>117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115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100</v>
      </c>
      <c r="B39" s="15"/>
      <c r="C39" s="15"/>
      <c r="D39" s="15"/>
      <c r="E39" s="15"/>
      <c r="F39" s="15"/>
      <c r="G39" s="15"/>
      <c r="H39" s="1"/>
      <c r="I39" s="11"/>
      <c r="J39" s="6"/>
      <c r="K39" s="6"/>
      <c r="L39" s="6"/>
      <c r="M39" s="6"/>
    </row>
    <row r="40" spans="1:13" ht="15.75">
      <c r="A40" s="15" t="s">
        <v>26</v>
      </c>
      <c r="B40" s="25">
        <f ca="1">NOW()</f>
        <v>43116.58120324074</v>
      </c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6:13" ht="15.75">
      <c r="F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G28" sqref="G28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194</v>
      </c>
      <c r="B1" s="96" t="s">
        <v>196</v>
      </c>
      <c r="C1" s="96" t="s">
        <v>196</v>
      </c>
      <c r="D1" s="96" t="s">
        <v>196</v>
      </c>
      <c r="E1" s="10" t="s">
        <v>197</v>
      </c>
      <c r="F1" s="10" t="s">
        <v>197</v>
      </c>
      <c r="G1" s="10" t="s">
        <v>197</v>
      </c>
    </row>
    <row r="2" spans="1:7" ht="12.75">
      <c r="A2" s="141" t="s">
        <v>195</v>
      </c>
      <c r="B2" s="96" t="s">
        <v>140</v>
      </c>
      <c r="C2" s="96" t="s">
        <v>163</v>
      </c>
      <c r="D2" s="96" t="s">
        <v>170</v>
      </c>
      <c r="E2" s="96" t="s">
        <v>140</v>
      </c>
      <c r="F2" s="96" t="s">
        <v>163</v>
      </c>
      <c r="G2" s="96" t="s">
        <v>170</v>
      </c>
    </row>
    <row r="3" spans="1:3" ht="15.75">
      <c r="A3" s="141"/>
      <c r="B3" s="15" t="s">
        <v>142</v>
      </c>
      <c r="C3" s="10"/>
    </row>
    <row r="4" spans="1:7" ht="12.75">
      <c r="A4" s="140"/>
      <c r="B4" s="142"/>
      <c r="C4" s="142"/>
      <c r="D4" s="144"/>
      <c r="E4" s="145"/>
      <c r="F4" s="143"/>
      <c r="G4" s="145"/>
    </row>
    <row r="5" spans="1:7" ht="12.75">
      <c r="A5" s="146">
        <v>42250</v>
      </c>
      <c r="B5" s="142">
        <v>16.064465</v>
      </c>
      <c r="C5" s="142">
        <v>22.526173</v>
      </c>
      <c r="D5" s="144">
        <v>16.993795</v>
      </c>
      <c r="E5" s="145">
        <v>6.069054</v>
      </c>
      <c r="F5" s="143">
        <v>9.254319</v>
      </c>
      <c r="G5" s="145">
        <v>7.251517</v>
      </c>
    </row>
    <row r="6" spans="1:7" ht="12.75">
      <c r="A6" s="146">
        <v>42257</v>
      </c>
      <c r="B6" s="142">
        <v>16.911608</v>
      </c>
      <c r="C6" s="142">
        <v>23.544818</v>
      </c>
      <c r="D6" s="143">
        <v>19.331936</v>
      </c>
      <c r="E6" s="145">
        <v>6.527554</v>
      </c>
      <c r="F6" s="143">
        <v>9.896017</v>
      </c>
      <c r="G6" s="145">
        <v>8.654722</v>
      </c>
    </row>
    <row r="7" spans="1:7" ht="12.75">
      <c r="A7" s="146">
        <v>42264</v>
      </c>
      <c r="B7" s="142">
        <v>18.142301</v>
      </c>
      <c r="C7" s="142">
        <v>24.420542</v>
      </c>
      <c r="D7" s="143">
        <v>22.314661</v>
      </c>
      <c r="E7" s="145">
        <v>7.29024</v>
      </c>
      <c r="F7" s="143">
        <v>10.305873</v>
      </c>
      <c r="G7" s="145">
        <v>10.057542</v>
      </c>
    </row>
    <row r="8" spans="1:7" ht="12.75">
      <c r="A8" s="146">
        <v>42271</v>
      </c>
      <c r="B8" s="142">
        <v>20.600426</v>
      </c>
      <c r="C8" s="142">
        <v>26.11337</v>
      </c>
      <c r="D8" s="143">
        <v>23.264194</v>
      </c>
      <c r="E8" s="145">
        <v>8.468641</v>
      </c>
      <c r="F8" s="143">
        <v>11.139496</v>
      </c>
      <c r="G8" s="145">
        <v>10.666478</v>
      </c>
    </row>
    <row r="9" spans="1:7" ht="12.75">
      <c r="A9" s="146">
        <v>42278</v>
      </c>
      <c r="B9" s="142">
        <v>21.835282</v>
      </c>
      <c r="C9" s="142">
        <v>28.292981</v>
      </c>
      <c r="D9" s="143">
        <v>25.011468</v>
      </c>
      <c r="E9" s="145">
        <v>9.152128</v>
      </c>
      <c r="F9" s="143">
        <v>12.626497</v>
      </c>
      <c r="G9" s="145">
        <v>11.686852</v>
      </c>
    </row>
    <row r="10" spans="1:7" ht="12.75">
      <c r="A10" s="146">
        <v>42285</v>
      </c>
      <c r="B10" s="142">
        <v>23.251611</v>
      </c>
      <c r="C10" s="142">
        <v>29.710077</v>
      </c>
      <c r="D10" s="143">
        <v>26.286622</v>
      </c>
      <c r="E10" s="145">
        <v>10.235028</v>
      </c>
      <c r="F10" s="143">
        <v>13.422279</v>
      </c>
      <c r="G10" s="145">
        <v>12.861675</v>
      </c>
    </row>
    <row r="11" spans="1:7" ht="12.75">
      <c r="A11" s="146">
        <v>42292</v>
      </c>
      <c r="B11" s="142">
        <v>25.189502</v>
      </c>
      <c r="C11" s="142">
        <v>31.642704</v>
      </c>
      <c r="D11" s="143">
        <v>28.415953</v>
      </c>
      <c r="E11" s="145">
        <v>12.449002</v>
      </c>
      <c r="F11" s="143">
        <v>15.540584</v>
      </c>
      <c r="G11" s="145">
        <v>14.437866</v>
      </c>
    </row>
    <row r="12" spans="1:7" ht="12.75">
      <c r="A12" s="146">
        <v>42299</v>
      </c>
      <c r="B12" s="142">
        <v>27.146542</v>
      </c>
      <c r="C12" s="142">
        <v>33.612295</v>
      </c>
      <c r="D12" s="143">
        <v>30.317643</v>
      </c>
      <c r="E12" s="145">
        <v>13.859718</v>
      </c>
      <c r="F12" s="143">
        <v>17.366245</v>
      </c>
      <c r="G12" s="145">
        <v>15.969276</v>
      </c>
    </row>
    <row r="13" spans="1:7" ht="12.75">
      <c r="A13" s="146">
        <v>42306</v>
      </c>
      <c r="B13" s="142">
        <v>27.802093</v>
      </c>
      <c r="C13" s="142">
        <v>36.126429</v>
      </c>
      <c r="D13" s="143">
        <v>31.478231</v>
      </c>
      <c r="E13" s="145">
        <v>14.878573</v>
      </c>
      <c r="F13" s="143">
        <v>19.435458</v>
      </c>
      <c r="G13" s="145">
        <v>17.126192</v>
      </c>
    </row>
    <row r="14" spans="1:7" ht="12.75">
      <c r="A14" s="146">
        <v>42313</v>
      </c>
      <c r="B14" s="142">
        <v>29.09906</v>
      </c>
      <c r="C14" s="142">
        <v>37.06549</v>
      </c>
      <c r="D14" s="143">
        <v>32.58308</v>
      </c>
      <c r="E14" s="145">
        <v>16.044773</v>
      </c>
      <c r="F14" s="143">
        <v>20.805151</v>
      </c>
      <c r="G14" s="145">
        <v>18.239424</v>
      </c>
    </row>
    <row r="15" spans="1:7" ht="12.75">
      <c r="A15" s="146">
        <v>42320</v>
      </c>
      <c r="B15" s="142">
        <v>30.89661</v>
      </c>
      <c r="C15" s="142">
        <v>38.471516</v>
      </c>
      <c r="D15" s="143">
        <v>33.382851</v>
      </c>
      <c r="E15" s="145">
        <v>17.689127</v>
      </c>
      <c r="F15" s="143">
        <v>22.492648</v>
      </c>
      <c r="G15" s="145">
        <v>18.646549</v>
      </c>
    </row>
    <row r="16" spans="1:7" ht="12.75">
      <c r="A16" s="146">
        <v>42327</v>
      </c>
      <c r="B16" s="142">
        <v>31.974247</v>
      </c>
      <c r="C16" s="142">
        <v>40.370112</v>
      </c>
      <c r="D16" s="143">
        <v>34.325709</v>
      </c>
      <c r="E16" s="145">
        <v>18.440788</v>
      </c>
      <c r="F16" s="143">
        <v>24.672219</v>
      </c>
      <c r="G16" s="145">
        <v>19.36426</v>
      </c>
    </row>
    <row r="17" spans="1:7" ht="12.75">
      <c r="A17" s="146">
        <v>42334</v>
      </c>
      <c r="B17" s="142">
        <v>32.788011</v>
      </c>
      <c r="C17" s="142">
        <v>41.698274</v>
      </c>
      <c r="D17" s="143">
        <v>36.341503</v>
      </c>
      <c r="E17" s="145">
        <v>18.897812</v>
      </c>
      <c r="F17" s="143">
        <v>25.681264</v>
      </c>
      <c r="G17" s="145">
        <v>20.656878</v>
      </c>
    </row>
    <row r="18" spans="1:7" ht="12.75">
      <c r="A18" s="146">
        <v>42341</v>
      </c>
      <c r="B18" s="142">
        <v>34.080424</v>
      </c>
      <c r="C18" s="142">
        <v>43.089926</v>
      </c>
      <c r="D18" s="143">
        <v>37.794148</v>
      </c>
      <c r="E18" s="145">
        <v>20.238417</v>
      </c>
      <c r="F18" s="143">
        <v>27.248208</v>
      </c>
      <c r="G18" s="145">
        <v>21.529188</v>
      </c>
    </row>
    <row r="19" spans="1:7" ht="12.75">
      <c r="A19" s="146">
        <v>42348</v>
      </c>
      <c r="B19" s="142">
        <v>34.913125</v>
      </c>
      <c r="C19" s="142">
        <v>45.098307</v>
      </c>
      <c r="D19" s="143">
        <v>39.537018</v>
      </c>
      <c r="E19" s="145">
        <v>20.677057</v>
      </c>
      <c r="F19" s="143">
        <v>28.571803</v>
      </c>
      <c r="G19" s="145">
        <v>23.106551</v>
      </c>
    </row>
    <row r="20" spans="1:7" ht="12.75">
      <c r="A20" s="146">
        <v>42355</v>
      </c>
      <c r="B20" s="142">
        <v>36.982855</v>
      </c>
      <c r="C20" s="142">
        <v>46.91101</v>
      </c>
      <c r="D20" s="143">
        <v>40.511714</v>
      </c>
      <c r="E20" s="145">
        <v>22.188068</v>
      </c>
      <c r="F20" s="143">
        <v>29.821348</v>
      </c>
      <c r="G20" s="145">
        <v>24.035206</v>
      </c>
    </row>
    <row r="21" spans="1:7" ht="12.75">
      <c r="A21" s="146">
        <v>42362</v>
      </c>
      <c r="B21" s="142">
        <v>37.388025</v>
      </c>
      <c r="C21" s="142">
        <v>47.885149</v>
      </c>
      <c r="D21" s="143">
        <v>41.0657</v>
      </c>
      <c r="E21" s="145">
        <v>22.468982</v>
      </c>
      <c r="F21" s="143">
        <v>30.868978</v>
      </c>
      <c r="G21" s="145">
        <v>24.513685</v>
      </c>
    </row>
    <row r="22" spans="1:7" ht="12.75">
      <c r="A22" s="146">
        <v>42369</v>
      </c>
      <c r="B22" s="142">
        <v>37.949783</v>
      </c>
      <c r="C22" s="142">
        <v>47.972651</v>
      </c>
      <c r="D22" s="143">
        <v>41.453916</v>
      </c>
      <c r="E22" s="145">
        <v>23.398404</v>
      </c>
      <c r="F22" s="143">
        <v>31.510439</v>
      </c>
      <c r="G22" s="145">
        <v>25.130217</v>
      </c>
    </row>
    <row r="23" spans="1:6" ht="12.75">
      <c r="A23" s="146">
        <v>42376</v>
      </c>
      <c r="B23" s="142">
        <v>39.000676</v>
      </c>
      <c r="C23" s="142">
        <v>48.321548</v>
      </c>
      <c r="D23" s="143"/>
      <c r="E23" s="145">
        <v>24.173661</v>
      </c>
      <c r="F23" s="142">
        <v>31.710759</v>
      </c>
    </row>
    <row r="24" spans="1:6" ht="12.75">
      <c r="A24" s="146">
        <v>42383</v>
      </c>
      <c r="B24" s="142">
        <v>39.985802</v>
      </c>
      <c r="C24" s="142">
        <v>49.301162</v>
      </c>
      <c r="D24" s="143"/>
      <c r="E24" s="145">
        <v>24.891525</v>
      </c>
      <c r="F24" s="142">
        <v>32.322863</v>
      </c>
    </row>
    <row r="25" spans="1:6" ht="12.75">
      <c r="A25" s="146">
        <v>42390</v>
      </c>
      <c r="B25" s="142">
        <v>40.63363</v>
      </c>
      <c r="C25" s="145">
        <v>49.840515</v>
      </c>
      <c r="D25" s="143"/>
      <c r="E25" s="145">
        <v>25.188365</v>
      </c>
      <c r="F25" s="142">
        <v>32.674334</v>
      </c>
    </row>
    <row r="26" spans="1:6" ht="12.75">
      <c r="A26" s="146">
        <v>42397</v>
      </c>
      <c r="B26" s="142">
        <v>40.51669</v>
      </c>
      <c r="C26" s="142">
        <v>50.387719</v>
      </c>
      <c r="D26" s="143"/>
      <c r="E26" s="145">
        <v>25.133145</v>
      </c>
      <c r="F26" s="142">
        <v>33.254204</v>
      </c>
    </row>
    <row r="27" spans="1:6" ht="12.75">
      <c r="A27" s="146">
        <v>42404</v>
      </c>
      <c r="B27" s="142">
        <v>41.120143</v>
      </c>
      <c r="C27" s="142">
        <v>50.848328</v>
      </c>
      <c r="D27" s="143"/>
      <c r="E27" s="145">
        <v>25.819754</v>
      </c>
      <c r="F27" s="142">
        <v>33.514066</v>
      </c>
    </row>
    <row r="28" spans="1:6" ht="12.75">
      <c r="A28" s="146">
        <v>42411</v>
      </c>
      <c r="B28" s="142">
        <v>41.617953</v>
      </c>
      <c r="C28" s="142">
        <v>51.738287</v>
      </c>
      <c r="D28" s="143"/>
      <c r="E28" s="145">
        <v>26.165734</v>
      </c>
      <c r="F28" s="142">
        <v>33.776381</v>
      </c>
    </row>
    <row r="29" spans="1:6" ht="12.75">
      <c r="A29" s="146">
        <v>42418</v>
      </c>
      <c r="B29" s="142">
        <v>41.876525</v>
      </c>
      <c r="C29" s="142">
        <v>52.074794</v>
      </c>
      <c r="D29" s="143"/>
      <c r="E29" s="145">
        <v>26.435745</v>
      </c>
      <c r="F29" s="142">
        <v>34.051269</v>
      </c>
    </row>
    <row r="30" spans="1:6" ht="12.75">
      <c r="A30" s="146">
        <v>42425</v>
      </c>
      <c r="B30" s="142">
        <v>42.316639</v>
      </c>
      <c r="C30" s="142">
        <v>52.502533</v>
      </c>
      <c r="D30" s="143"/>
      <c r="E30" s="145">
        <v>26.717113</v>
      </c>
      <c r="F30" s="142">
        <v>34.25837</v>
      </c>
    </row>
    <row r="31" spans="1:6" ht="12.75">
      <c r="A31" s="146">
        <v>42432</v>
      </c>
      <c r="B31" s="142">
        <v>42.668368</v>
      </c>
      <c r="C31" s="142">
        <v>52.922398</v>
      </c>
      <c r="D31" s="143"/>
      <c r="E31" s="145">
        <v>26.793105</v>
      </c>
      <c r="F31" s="142">
        <v>34.342705</v>
      </c>
    </row>
    <row r="32" spans="1:6" ht="12.75">
      <c r="A32" s="146">
        <v>42439</v>
      </c>
      <c r="B32" s="142">
        <v>43.292099</v>
      </c>
      <c r="C32" s="142">
        <v>53.39397</v>
      </c>
      <c r="D32" s="143"/>
      <c r="E32" s="145">
        <v>26.933513</v>
      </c>
      <c r="F32" s="142">
        <v>34.564083</v>
      </c>
    </row>
    <row r="33" spans="1:6" ht="12.75">
      <c r="A33" s="146">
        <v>42446</v>
      </c>
      <c r="B33" s="142">
        <v>43.702941</v>
      </c>
      <c r="C33" s="142">
        <v>53.988863</v>
      </c>
      <c r="D33" s="143"/>
      <c r="E33" s="145">
        <v>26.952807</v>
      </c>
      <c r="F33" s="142">
        <v>34.758259</v>
      </c>
    </row>
    <row r="34" spans="1:6" ht="12.75">
      <c r="A34" s="146">
        <v>42453</v>
      </c>
      <c r="B34" s="143">
        <v>43.908218</v>
      </c>
      <c r="C34" s="142">
        <v>54.669888</v>
      </c>
      <c r="D34" s="143"/>
      <c r="E34" s="145">
        <v>26.842851</v>
      </c>
      <c r="F34" s="142">
        <v>34.847422</v>
      </c>
    </row>
    <row r="35" spans="1:6" ht="12.75">
      <c r="A35" s="146">
        <v>42460</v>
      </c>
      <c r="B35" s="143">
        <v>44.328605</v>
      </c>
      <c r="C35" s="142">
        <v>55.087559</v>
      </c>
      <c r="D35" s="143"/>
      <c r="E35" s="145">
        <v>26.846849</v>
      </c>
      <c r="F35" s="142">
        <v>35.153941</v>
      </c>
    </row>
    <row r="36" spans="1:6" ht="12.75">
      <c r="A36" s="146">
        <v>42467</v>
      </c>
      <c r="B36" s="143">
        <v>44.710677</v>
      </c>
      <c r="C36" s="142">
        <v>55.489822</v>
      </c>
      <c r="D36" s="143"/>
      <c r="E36" s="145">
        <v>26.846771</v>
      </c>
      <c r="F36" s="142">
        <v>35.376248</v>
      </c>
    </row>
    <row r="37" spans="1:6" ht="12.75">
      <c r="A37" s="146">
        <v>42474</v>
      </c>
      <c r="B37" s="143">
        <v>45.118417</v>
      </c>
      <c r="C37" s="142">
        <v>55.62504</v>
      </c>
      <c r="D37" s="143"/>
      <c r="E37" s="145">
        <v>27.027621</v>
      </c>
      <c r="F37" s="142">
        <v>35.451335</v>
      </c>
    </row>
    <row r="38" spans="1:6" ht="12.75">
      <c r="A38" s="146">
        <v>42481</v>
      </c>
      <c r="B38" s="143">
        <v>45.344443</v>
      </c>
      <c r="C38" s="142">
        <v>56.357617</v>
      </c>
      <c r="D38" s="143"/>
      <c r="E38" s="145">
        <v>27.032605</v>
      </c>
      <c r="F38" s="142">
        <v>35.723266</v>
      </c>
    </row>
    <row r="39" spans="1:6" ht="12.75">
      <c r="A39" s="146">
        <v>42488</v>
      </c>
      <c r="B39" s="142">
        <v>46.160263</v>
      </c>
      <c r="C39" s="145">
        <v>56.676149</v>
      </c>
      <c r="D39" s="143"/>
      <c r="E39" s="145">
        <v>27.092602</v>
      </c>
      <c r="F39" s="142">
        <v>35.792865</v>
      </c>
    </row>
    <row r="40" spans="1:6" ht="12.75">
      <c r="A40" s="146">
        <v>42495</v>
      </c>
      <c r="B40" s="142">
        <v>46.372662</v>
      </c>
      <c r="C40" s="145">
        <v>56.999851</v>
      </c>
      <c r="D40" s="143"/>
      <c r="E40" s="145">
        <v>27.155045</v>
      </c>
      <c r="F40" s="142">
        <v>35.804757</v>
      </c>
    </row>
    <row r="41" spans="1:6" ht="12.75">
      <c r="A41" s="146">
        <v>42502</v>
      </c>
      <c r="B41" s="142">
        <v>46.929033</v>
      </c>
      <c r="C41" s="145">
        <v>57.35513</v>
      </c>
      <c r="D41" s="143"/>
      <c r="E41" s="145">
        <v>27.185045</v>
      </c>
      <c r="F41" s="142">
        <v>35.928709</v>
      </c>
    </row>
    <row r="42" spans="1:6" ht="12.75">
      <c r="A42" s="146">
        <v>42509</v>
      </c>
      <c r="B42" s="142">
        <v>47.385868</v>
      </c>
      <c r="C42" s="145">
        <v>57.827871</v>
      </c>
      <c r="D42" s="143"/>
      <c r="E42" s="145">
        <v>27.323044</v>
      </c>
      <c r="F42" s="142">
        <v>36.058683</v>
      </c>
    </row>
    <row r="43" spans="1:6" ht="12.75">
      <c r="A43" s="146">
        <v>42516</v>
      </c>
      <c r="B43" s="142">
        <v>47.695267</v>
      </c>
      <c r="C43" s="145">
        <v>58.438066</v>
      </c>
      <c r="D43" s="143"/>
      <c r="E43" s="145">
        <v>27.446544</v>
      </c>
      <c r="F43" s="142">
        <v>36.068498</v>
      </c>
    </row>
    <row r="44" spans="1:6" ht="12.75">
      <c r="A44" s="146">
        <v>42523</v>
      </c>
      <c r="B44" s="142">
        <v>48.453811</v>
      </c>
      <c r="C44" s="145">
        <v>58.5972</v>
      </c>
      <c r="D44" s="143"/>
      <c r="E44" s="145">
        <v>27.392544</v>
      </c>
      <c r="F44" s="142">
        <v>35.895857</v>
      </c>
    </row>
    <row r="45" spans="1:6" ht="12.75">
      <c r="A45" s="146">
        <v>42530</v>
      </c>
      <c r="B45" s="142">
        <v>49.270226</v>
      </c>
      <c r="C45" s="145">
        <v>58.937449</v>
      </c>
      <c r="D45" s="143"/>
      <c r="E45" s="145">
        <v>27.579038</v>
      </c>
      <c r="F45" s="142">
        <v>35.957314</v>
      </c>
    </row>
    <row r="46" spans="1:6" ht="12.75">
      <c r="A46" s="146">
        <v>42537</v>
      </c>
      <c r="B46" s="142">
        <v>49.930916</v>
      </c>
      <c r="C46" s="145">
        <v>59.048631</v>
      </c>
      <c r="D46" s="143"/>
      <c r="E46" s="145">
        <v>27.569388</v>
      </c>
      <c r="F46" s="142">
        <v>35.956065</v>
      </c>
    </row>
    <row r="47" spans="1:6" ht="12.75">
      <c r="A47" s="146">
        <v>42544</v>
      </c>
      <c r="B47" s="142">
        <v>50.660921</v>
      </c>
      <c r="C47" s="145">
        <v>59.361045</v>
      </c>
      <c r="D47" s="143"/>
      <c r="E47" s="145">
        <v>27.548537</v>
      </c>
      <c r="F47" s="142">
        <v>35.957054</v>
      </c>
    </row>
    <row r="48" spans="1:6" ht="12.75">
      <c r="A48" s="146">
        <v>42551</v>
      </c>
      <c r="B48" s="142">
        <v>51.298205</v>
      </c>
      <c r="C48" s="145">
        <v>59.726566</v>
      </c>
      <c r="D48" s="143"/>
      <c r="E48" s="145">
        <v>27.548936</v>
      </c>
      <c r="F48" s="142">
        <v>36.023287</v>
      </c>
    </row>
    <row r="49" spans="1:6" ht="12.75">
      <c r="A49" s="146">
        <v>42558</v>
      </c>
      <c r="B49" s="142">
        <v>51.662448</v>
      </c>
      <c r="C49" s="145">
        <v>59.954607</v>
      </c>
      <c r="D49" s="143"/>
      <c r="E49" s="145">
        <v>27.828524</v>
      </c>
      <c r="F49" s="142">
        <v>36.090358</v>
      </c>
    </row>
    <row r="50" spans="1:6" ht="12.75">
      <c r="A50" s="146">
        <v>42565</v>
      </c>
      <c r="B50" s="142">
        <v>51.964878</v>
      </c>
      <c r="C50" s="145">
        <v>60.364165</v>
      </c>
      <c r="D50" s="143"/>
      <c r="E50" s="145">
        <v>28.023057</v>
      </c>
      <c r="F50" s="142">
        <v>36.16215</v>
      </c>
    </row>
    <row r="51" spans="1:6" ht="12.75">
      <c r="A51" s="146">
        <v>42572</v>
      </c>
      <c r="B51" s="142">
        <v>51.886515</v>
      </c>
      <c r="C51" s="145">
        <v>60.527839</v>
      </c>
      <c r="D51" s="143"/>
      <c r="E51" s="145">
        <v>28.249336</v>
      </c>
      <c r="F51" s="142">
        <v>36.300672</v>
      </c>
    </row>
    <row r="52" spans="1:6" ht="12.75">
      <c r="A52" s="146">
        <v>42579</v>
      </c>
      <c r="B52" s="142">
        <v>52.4287</v>
      </c>
      <c r="C52" s="145">
        <v>60.685377</v>
      </c>
      <c r="D52" s="143"/>
      <c r="E52" s="145">
        <v>28.584841</v>
      </c>
      <c r="F52" s="142">
        <v>36.241171</v>
      </c>
    </row>
    <row r="53" spans="1:6" ht="12.75">
      <c r="A53" s="146">
        <v>42586</v>
      </c>
      <c r="B53" s="142">
        <v>52.670047</v>
      </c>
      <c r="C53" s="145">
        <v>60.666895</v>
      </c>
      <c r="D53" s="143"/>
      <c r="E53" s="145">
        <v>29.08563</v>
      </c>
      <c r="F53" s="142">
        <v>36.321415</v>
      </c>
    </row>
    <row r="54" spans="1:6" ht="12.75">
      <c r="A54" s="146">
        <v>42593</v>
      </c>
      <c r="B54" s="142">
        <v>52.770942</v>
      </c>
      <c r="C54" s="145">
        <v>61.120115</v>
      </c>
      <c r="D54" s="143"/>
      <c r="E54" s="145">
        <v>29.423027</v>
      </c>
      <c r="F54" s="142">
        <v>36.663512</v>
      </c>
    </row>
    <row r="55" spans="1:6" ht="12.75">
      <c r="A55" s="146">
        <v>42600</v>
      </c>
      <c r="B55" s="142">
        <v>52.741905</v>
      </c>
      <c r="C55" s="145">
        <v>60.719841</v>
      </c>
      <c r="D55" s="143"/>
      <c r="E55" s="145">
        <v>29.547171</v>
      </c>
      <c r="F55" s="142">
        <v>36.305491</v>
      </c>
    </row>
    <row r="56" spans="1:6" ht="12.75">
      <c r="A56" s="146">
        <v>42607</v>
      </c>
      <c r="B56" s="142">
        <v>52.84938</v>
      </c>
      <c r="C56" s="142">
        <v>60.843022</v>
      </c>
      <c r="D56" s="142"/>
      <c r="E56" s="142">
        <v>29.87706</v>
      </c>
      <c r="F56" s="142">
        <v>36.515398</v>
      </c>
    </row>
    <row r="57" spans="1:6" ht="12.75">
      <c r="A57" s="140"/>
      <c r="B57" s="142">
        <v>52.829027</v>
      </c>
      <c r="C57" s="142">
        <v>60.47665</v>
      </c>
      <c r="D57" s="142"/>
      <c r="E57" s="142">
        <v>30.066829</v>
      </c>
      <c r="F57" s="142">
        <v>36.660767</v>
      </c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  <row r="123" ht="12.75">
      <c r="A123" s="140"/>
    </row>
    <row r="124" ht="12.75">
      <c r="A124" s="140"/>
    </row>
    <row r="125" ht="12.75">
      <c r="A125" s="140"/>
    </row>
    <row r="126" ht="12.75">
      <c r="A126" s="140"/>
    </row>
    <row r="127" ht="12.75">
      <c r="A127" s="140"/>
    </row>
    <row r="128" ht="12.75">
      <c r="A128" s="14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OCS-18a, January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2018-01-16T19:36:12Z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