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<sst xmlns="http://schemas.openxmlformats.org/spreadsheetml/2006/main" count="52" uniqueCount="41">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</sst>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Border="1" applyAlignment="1">
      <alignment horizontal="left" indent="1"/>
    </xf>
    <xf numFmtId="166" fontId="1" fillId="0" borderId="10" xfId="42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21" t="s">
        <v>1</v>
      </c>
      <c r="C2" s="21"/>
      <c r="D2" s="21"/>
      <c r="E2" s="21"/>
      <c r="F2" s="3"/>
      <c r="G2" s="21" t="s">
        <v>15</v>
      </c>
      <c r="H2" s="21"/>
      <c r="I2" s="21"/>
      <c r="J2" s="21"/>
      <c r="K2" s="21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21" t="s">
        <v>8</v>
      </c>
      <c r="H3" s="22"/>
      <c r="I3" s="22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20" t="s">
        <v>10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39</v>
      </c>
      <c r="B7" s="9">
        <f>B13</f>
        <v>1854.818</v>
      </c>
      <c r="C7" s="9">
        <f>C25</f>
        <v>21950.230999999996</v>
      </c>
      <c r="D7" s="9">
        <f>D25</f>
        <v>287.646080108688</v>
      </c>
      <c r="E7" s="9">
        <f>+B7+C7+D7</f>
        <v>24092.695080108682</v>
      </c>
      <c r="F7" s="9"/>
      <c r="G7" s="9">
        <f>+K7-J7</f>
        <v>20163.340848467946</v>
      </c>
      <c r="H7" s="9">
        <f>H25</f>
        <v>5670.21</v>
      </c>
      <c r="I7" s="9">
        <f>G7-H7</f>
        <v>14493.130848467947</v>
      </c>
      <c r="J7" s="9">
        <f>J25</f>
        <v>2242.5412316407383</v>
      </c>
      <c r="K7" s="9">
        <f>+E7-L7</f>
        <v>22405.882080108684</v>
      </c>
      <c r="L7" s="9">
        <f>L24</f>
        <v>1686.813</v>
      </c>
    </row>
    <row r="8" spans="1:12" ht="18.75">
      <c r="A8" s="2" t="s">
        <v>28</v>
      </c>
      <c r="B8" s="9">
        <f>+L7</f>
        <v>1686.813</v>
      </c>
      <c r="C8" s="9">
        <v>21945</v>
      </c>
      <c r="D8" s="9">
        <v>350</v>
      </c>
      <c r="E8" s="9">
        <f>+B8+C8+D8</f>
        <v>23981.813000000002</v>
      </c>
      <c r="F8" s="9"/>
      <c r="G8" s="9">
        <f>+K8-J8</f>
        <v>19599.813000000002</v>
      </c>
      <c r="H8" s="9">
        <v>6000</v>
      </c>
      <c r="I8" s="9">
        <f>G8-H8</f>
        <v>13599.813000000002</v>
      </c>
      <c r="J8" s="9">
        <v>2400</v>
      </c>
      <c r="K8" s="9">
        <f>+E8-L8</f>
        <v>21999.813000000002</v>
      </c>
      <c r="L8" s="9">
        <v>1982</v>
      </c>
    </row>
    <row r="9" spans="1:12" ht="18.75">
      <c r="A9" s="2" t="s">
        <v>40</v>
      </c>
      <c r="B9" s="9">
        <f>+L8</f>
        <v>1982</v>
      </c>
      <c r="C9" s="9">
        <v>22505</v>
      </c>
      <c r="D9" s="9">
        <v>325</v>
      </c>
      <c r="E9" s="9">
        <f>+B9+C9+D9</f>
        <v>24812</v>
      </c>
      <c r="F9" s="9"/>
      <c r="G9" s="9">
        <f>+K9-J9</f>
        <v>20450</v>
      </c>
      <c r="H9" s="9">
        <v>6450</v>
      </c>
      <c r="I9" s="9">
        <f>G9-H9</f>
        <v>14000</v>
      </c>
      <c r="J9" s="9">
        <v>2300</v>
      </c>
      <c r="K9" s="9">
        <f>+E9-L9</f>
        <v>22750</v>
      </c>
      <c r="L9" s="9">
        <v>2062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21</v>
      </c>
      <c r="B13" s="13"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24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25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26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1576.55339361067</v>
      </c>
      <c r="H16" s="13">
        <v>392.27</v>
      </c>
      <c r="I16" s="13">
        <f t="shared" si="2"/>
        <v>1184.28339361067</v>
      </c>
      <c r="J16" s="13">
        <f>(64.298556+0.202493+10.705986+0.514026)*2.204622</f>
        <v>166.93631694394202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27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1539.623280315084</v>
      </c>
      <c r="H17" s="13">
        <v>394.76</v>
      </c>
      <c r="I17" s="13">
        <f t="shared" si="2"/>
        <v>1144.863280315084</v>
      </c>
      <c r="J17" s="13">
        <f>(39.741744+0.144371+11.8642+0.270366)*2.204622</f>
        <v>114.685937787582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29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1683.8004077399023</v>
      </c>
      <c r="H18" s="13">
        <v>464.48</v>
      </c>
      <c r="I18" s="13">
        <f t="shared" si="2"/>
        <v>1219.3204077399023</v>
      </c>
      <c r="J18" s="13">
        <f>(90.421404+0.56824+14.369382+0.384394)*2.204622</f>
        <v>233.12427008724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30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1648.1214319413682</v>
      </c>
      <c r="H19" s="13">
        <v>414.75</v>
      </c>
      <c r="I19" s="13">
        <f t="shared" si="2"/>
        <v>1233.3714319413682</v>
      </c>
      <c r="J19" s="13">
        <f>(43.735649+0.152257+12.684186+0.478542)*2.204622</f>
        <v>125.775082830348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31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32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1687.0728797820955</v>
      </c>
      <c r="H21" s="13">
        <v>519.69</v>
      </c>
      <c r="I21" s="13">
        <f t="shared" si="2"/>
        <v>1167.3828797820954</v>
      </c>
      <c r="J21" s="13">
        <f>(58.786371+0.182565+12.59214+0.344842)*2.204622</f>
        <v>158.525368752996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33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1737.0568397200916</v>
      </c>
      <c r="H22" s="13">
        <v>535.6</v>
      </c>
      <c r="I22" s="13">
        <f t="shared" si="2"/>
        <v>1201.4568397200915</v>
      </c>
      <c r="J22" s="13">
        <f>(106.944346+0.201312+19.122929+0.290491)*2.204622</f>
        <v>279.014927658516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34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1797.9908619571322</v>
      </c>
      <c r="H23" s="13">
        <v>561.04</v>
      </c>
      <c r="I23" s="13">
        <f t="shared" si="2"/>
        <v>1236.9508619571322</v>
      </c>
      <c r="J23" s="13">
        <f>(31.239263+0.090549+13.409825+0.33393)*2.204622</f>
        <v>99.37017742667402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35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1707.5630272318976</v>
      </c>
      <c r="H24" s="13">
        <v>536.84</v>
      </c>
      <c r="I24" s="13">
        <f t="shared" si="2"/>
        <v>1170.7230272318975</v>
      </c>
      <c r="J24" s="13">
        <f>(92.870205+0.183707+9.768901+0.554679)*2.204622</f>
        <v>227.908293168024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36</v>
      </c>
      <c r="B25" s="13"/>
      <c r="C25" s="17">
        <f>SUM(C13:C24)</f>
        <v>21950.230999999996</v>
      </c>
      <c r="D25" s="18">
        <f>SUM(D13:D24)</f>
        <v>287.646080108688</v>
      </c>
      <c r="E25" s="16">
        <f>B13+C25+D25</f>
        <v>24092.695080108682</v>
      </c>
      <c r="F25" s="13"/>
      <c r="G25" s="16">
        <f>SUM(G13:G24)</f>
        <v>20163.340848467953</v>
      </c>
      <c r="H25" s="16">
        <f>SUM(H13:H24)</f>
        <v>5670.21</v>
      </c>
      <c r="I25" s="13">
        <f>SUM(I13:I24)</f>
        <v>14493.130848467948</v>
      </c>
      <c r="J25" s="16">
        <f>SUM(J13:J24)</f>
        <v>2242.5412316407383</v>
      </c>
      <c r="K25" s="16">
        <f>SUM(K13:K24)</f>
        <v>22405.88208010869</v>
      </c>
      <c r="L25" s="13"/>
    </row>
    <row r="26" spans="1:12" ht="15.75">
      <c r="A26" s="3"/>
      <c r="B26" s="13"/>
      <c r="C26" s="16"/>
      <c r="D26" s="16"/>
      <c r="E26" s="16"/>
      <c r="F26" s="13"/>
      <c r="G26" s="16"/>
      <c r="H26" s="16"/>
      <c r="I26" s="16"/>
      <c r="J26" s="16"/>
      <c r="K26" s="16"/>
      <c r="L26" s="13"/>
    </row>
    <row r="27" spans="1:12" ht="15.75">
      <c r="A27" s="2" t="s">
        <v>37</v>
      </c>
      <c r="B27" s="9"/>
      <c r="C27" s="16"/>
      <c r="D27" s="16"/>
      <c r="E27" s="16"/>
      <c r="F27" s="13"/>
      <c r="G27" s="16"/>
      <c r="H27" s="16"/>
      <c r="I27" s="16"/>
      <c r="J27" s="16"/>
      <c r="K27" s="16"/>
      <c r="L27" s="13"/>
    </row>
    <row r="28" spans="1:12" ht="15.75">
      <c r="A28" s="3" t="s">
        <v>21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 aca="true" t="shared" si="5" ref="E28:E33">SUM(B28:D28)</f>
        <v>3729.272119019114</v>
      </c>
      <c r="F28" s="13"/>
      <c r="G28" s="13">
        <f aca="true" t="shared" si="6" ref="G28:G33">K28-J28</f>
        <v>1692.9790293776182</v>
      </c>
      <c r="H28" s="13">
        <v>525.96</v>
      </c>
      <c r="I28" s="13">
        <f aca="true" t="shared" si="7" ref="I28:I35">G28-H28</f>
        <v>1167.0190293776182</v>
      </c>
      <c r="J28" s="13">
        <f>(87.527672+0.238795+21.038125+0.503076)*2.204622</f>
        <v>240.98208964149597</v>
      </c>
      <c r="K28" s="13">
        <f aca="true" t="shared" si="8" ref="K28:K33">E28-L28</f>
        <v>1933.9611190191142</v>
      </c>
      <c r="L28" s="13">
        <f>1437.483+357.828</f>
        <v>1795.311</v>
      </c>
    </row>
    <row r="29" spans="1:12" ht="15.75">
      <c r="A29" s="3" t="s">
        <v>24</v>
      </c>
      <c r="B29" s="13">
        <f aca="true" t="shared" si="9" ref="B29:B34">L28</f>
        <v>1795.311</v>
      </c>
      <c r="C29" s="15">
        <v>1961.256</v>
      </c>
      <c r="D29" s="13">
        <f>(11.291133+0+6.136446+0)*2.204622</f>
        <v>38.421224070138</v>
      </c>
      <c r="E29" s="13">
        <f t="shared" si="5"/>
        <v>3794.988224070138</v>
      </c>
      <c r="F29" s="13"/>
      <c r="G29" s="13">
        <f t="shared" si="6"/>
        <v>1777.576038563534</v>
      </c>
      <c r="H29" s="13">
        <v>595.83</v>
      </c>
      <c r="I29" s="13">
        <f t="shared" si="7"/>
        <v>1181.746038563534</v>
      </c>
      <c r="J29" s="13">
        <f>(90.24774+0.217251+16.55696+0.343931)*2.204622</f>
        <v>236.70118550660402</v>
      </c>
      <c r="K29" s="13">
        <f t="shared" si="8"/>
        <v>2014.2772240701381</v>
      </c>
      <c r="L29" s="13">
        <f>1473.201+307.51</f>
        <v>1780.711</v>
      </c>
    </row>
    <row r="30" spans="1:12" ht="15.75">
      <c r="A30" s="3" t="s">
        <v>25</v>
      </c>
      <c r="B30" s="13">
        <f t="shared" si="9"/>
        <v>1780.711</v>
      </c>
      <c r="C30" s="15">
        <v>1950.176</v>
      </c>
      <c r="D30" s="13">
        <f>(12.204046+0+9.312901+0.00046)*2.204622</f>
        <v>47.437748855154005</v>
      </c>
      <c r="E30" s="13">
        <f t="shared" si="5"/>
        <v>3778.3247488551538</v>
      </c>
      <c r="F30" s="13"/>
      <c r="G30" s="13">
        <f t="shared" si="6"/>
        <v>1670.5200420764818</v>
      </c>
      <c r="H30" s="13">
        <v>610.47</v>
      </c>
      <c r="I30" s="13">
        <f t="shared" si="7"/>
        <v>1060.0500420764818</v>
      </c>
      <c r="J30" s="13">
        <f>(89.749274+0.363189+16.519097+0.205216)*2.204622</f>
        <v>235.53470677867202</v>
      </c>
      <c r="K30" s="13">
        <f t="shared" si="8"/>
        <v>1906.0547488551538</v>
      </c>
      <c r="L30" s="13">
        <f>1505.351+366.919</f>
        <v>1872.27</v>
      </c>
    </row>
    <row r="31" spans="1:12" ht="15.75">
      <c r="A31" s="3" t="s">
        <v>26</v>
      </c>
      <c r="B31" s="13">
        <f t="shared" si="9"/>
        <v>1872.27</v>
      </c>
      <c r="C31" s="15">
        <v>1977.209</v>
      </c>
      <c r="D31" s="13">
        <f>(0.465872+0+9.79584+0.02089)*2.204622</f>
        <v>22.669250586443997</v>
      </c>
      <c r="E31" s="13">
        <f t="shared" si="5"/>
        <v>3872.148250586444</v>
      </c>
      <c r="F31" s="13"/>
      <c r="G31" s="13">
        <f t="shared" si="6"/>
        <v>1500.1743835339605</v>
      </c>
      <c r="H31" s="13">
        <v>390.11</v>
      </c>
      <c r="I31" s="13">
        <f t="shared" si="7"/>
        <v>1110.0643835339606</v>
      </c>
      <c r="J31" s="13">
        <f>(93.975464+0.129304+23.105929+0.430725)*2.204622</f>
        <v>259.354867052484</v>
      </c>
      <c r="K31" s="13">
        <f t="shared" si="8"/>
        <v>1759.5292505864445</v>
      </c>
      <c r="L31" s="13">
        <f>1730.368+382.251</f>
        <v>2112.6189999999997</v>
      </c>
    </row>
    <row r="32" spans="1:12" ht="15.75">
      <c r="A32" s="3" t="s">
        <v>27</v>
      </c>
      <c r="B32" s="13">
        <f t="shared" si="9"/>
        <v>2112.6189999999997</v>
      </c>
      <c r="C32" s="15">
        <v>1752.539</v>
      </c>
      <c r="D32" s="13">
        <f>(1.000145+0+8.449661+0)*2.204622</f>
        <v>20.833250203332003</v>
      </c>
      <c r="E32" s="13">
        <f t="shared" si="5"/>
        <v>3885.9912502033317</v>
      </c>
      <c r="F32" s="13"/>
      <c r="G32" s="13">
        <f t="shared" si="6"/>
        <v>1441.3517826501654</v>
      </c>
      <c r="H32" s="13">
        <v>369.18</v>
      </c>
      <c r="I32" s="13">
        <f t="shared" si="7"/>
        <v>1072.1717826501654</v>
      </c>
      <c r="J32" s="13">
        <f>(89.650838+0.095622+18.256324+0.290369)*2.204622</f>
        <v>238.74546755316598</v>
      </c>
      <c r="K32" s="13">
        <f t="shared" si="8"/>
        <v>1680.0972502033314</v>
      </c>
      <c r="L32" s="13">
        <f>1797.556+408.338</f>
        <v>2205.8940000000002</v>
      </c>
    </row>
    <row r="33" spans="1:12" ht="15.75">
      <c r="A33" s="3" t="s">
        <v>29</v>
      </c>
      <c r="B33" s="13">
        <f t="shared" si="9"/>
        <v>2205.8940000000002</v>
      </c>
      <c r="C33" s="15">
        <v>1857.066</v>
      </c>
      <c r="D33" s="13">
        <f>(0.798167+0+11.47952+0)*2.204622</f>
        <v>27.067658869314002</v>
      </c>
      <c r="E33" s="13">
        <f t="shared" si="5"/>
        <v>4090.027658869314</v>
      </c>
      <c r="F33" s="13"/>
      <c r="G33" s="13">
        <f t="shared" si="6"/>
        <v>1442.1400142469581</v>
      </c>
      <c r="H33" s="13">
        <v>369.46</v>
      </c>
      <c r="I33" s="13">
        <f t="shared" si="7"/>
        <v>1072.680014246958</v>
      </c>
      <c r="J33" s="13">
        <f>(107.656266+0.337664+25.32694+0.276928)*2.204622</f>
        <v>294.53264462235603</v>
      </c>
      <c r="K33" s="13">
        <f t="shared" si="8"/>
        <v>1736.672658869314</v>
      </c>
      <c r="L33" s="13">
        <f>1939.367+413.988</f>
        <v>2353.355</v>
      </c>
    </row>
    <row r="34" spans="1:12" ht="15.75">
      <c r="A34" s="3" t="s">
        <v>30</v>
      </c>
      <c r="B34" s="13">
        <f t="shared" si="9"/>
        <v>2353.355</v>
      </c>
      <c r="C34" s="15">
        <v>1731.704</v>
      </c>
      <c r="D34" s="13">
        <f>(1.601678+0+13.024339+0.006804)*2.204622</f>
        <v>32.259839098662</v>
      </c>
      <c r="E34" s="13">
        <f>SUM(B34:D34)</f>
        <v>4117.3188390986625</v>
      </c>
      <c r="F34" s="13"/>
      <c r="G34" s="13">
        <f>K34-J34</f>
        <v>1625.1588195681145</v>
      </c>
      <c r="H34" s="13">
        <v>426.71</v>
      </c>
      <c r="I34" s="13">
        <f t="shared" si="7"/>
        <v>1198.4488195681145</v>
      </c>
      <c r="J34" s="13">
        <f>(89.883452+0.094891+27.024477+0.176914)*2.204622</f>
        <v>258.33701953054805</v>
      </c>
      <c r="K34" s="13">
        <f>E34-L34</f>
        <v>1883.4958390986626</v>
      </c>
      <c r="L34" s="13">
        <f>1843.95+389.873</f>
        <v>2233.823</v>
      </c>
    </row>
    <row r="35" spans="1:12" ht="15.75">
      <c r="A35" s="3" t="s">
        <v>31</v>
      </c>
      <c r="B35" s="13">
        <f>L34</f>
        <v>2233.823</v>
      </c>
      <c r="C35" s="15">
        <v>1839.342</v>
      </c>
      <c r="D35" s="13">
        <f>(1.669072+0+12.624629+0)*2.204622</f>
        <v>31.512207686022002</v>
      </c>
      <c r="E35" s="13">
        <f>SUM(B35:D35)</f>
        <v>4104.677207686022</v>
      </c>
      <c r="F35" s="13"/>
      <c r="G35" s="13">
        <f>K35-J35</f>
        <v>1674.2282939163215</v>
      </c>
      <c r="H35" s="13">
        <v>545.51</v>
      </c>
      <c r="I35" s="13">
        <f t="shared" si="7"/>
        <v>1128.7182939163215</v>
      </c>
      <c r="J35" s="13">
        <f>(47.877041+0.165843+24.707034+0.366432)*2.204622</f>
        <v>161.19391376970003</v>
      </c>
      <c r="K35" s="13">
        <f>E35-L35</f>
        <v>1835.4222076860215</v>
      </c>
      <c r="L35" s="13">
        <f>1888.717+380.538</f>
        <v>2269.255</v>
      </c>
    </row>
    <row r="36" spans="1:12" ht="15.75">
      <c r="A36" s="3" t="s">
        <v>32</v>
      </c>
      <c r="B36" s="13">
        <f>L35</f>
        <v>2269.255</v>
      </c>
      <c r="C36" s="15">
        <v>1806.128</v>
      </c>
      <c r="D36" s="13">
        <f>(0.590355+0+10.424846+0.00225)*2.204622</f>
        <v>24.289314858522005</v>
      </c>
      <c r="E36" s="13">
        <f>SUM(B36:D36)</f>
        <v>4099.6723148585215</v>
      </c>
      <c r="F36" s="13"/>
      <c r="G36" s="13">
        <f>K36-J36</f>
        <v>1818.5021556972895</v>
      </c>
      <c r="H36" s="13" t="s">
        <v>22</v>
      </c>
      <c r="I36" s="13" t="s">
        <v>22</v>
      </c>
      <c r="J36" s="13">
        <f>(47.928651+0.32108+14.068253+0.381272)*2.204622</f>
        <v>138.228159161232</v>
      </c>
      <c r="K36" s="13">
        <f>E36-L36</f>
        <v>1956.7303148585215</v>
      </c>
      <c r="L36" s="13">
        <f>1815.157+327.785</f>
        <v>2142.942</v>
      </c>
    </row>
    <row r="37" spans="1:12" ht="15.75">
      <c r="A37" s="1" t="s">
        <v>38</v>
      </c>
      <c r="B37" s="12"/>
      <c r="C37" s="19">
        <f>SUM(C28:C36)</f>
        <v>16903.938000000002</v>
      </c>
      <c r="D37" s="12">
        <f>SUM(D28:D36)</f>
        <v>258.431613246702</v>
      </c>
      <c r="E37" s="14">
        <f>B28+C37+D37</f>
        <v>18849.182613246707</v>
      </c>
      <c r="F37" s="12"/>
      <c r="G37" s="14">
        <f>SUM(G28:G36)</f>
        <v>14642.630559630443</v>
      </c>
      <c r="H37" s="14">
        <f>SUM(H28:H36)</f>
        <v>3833.2299999999996</v>
      </c>
      <c r="I37" s="14">
        <f>SUM(I28:I36)</f>
        <v>8990.898403933154</v>
      </c>
      <c r="J37" s="14">
        <f>SUM(J28:J36)</f>
        <v>2063.610053616258</v>
      </c>
      <c r="K37" s="14">
        <f>SUM(K28:K36)</f>
        <v>16706.2406132467</v>
      </c>
      <c r="L37" s="12"/>
    </row>
    <row r="38" spans="1:12" ht="18.75">
      <c r="A38" s="5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2" t="s">
        <v>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2" t="s">
        <v>11</v>
      </c>
      <c r="B40" s="6">
        <f ca="1">NOW()</f>
        <v>42958.50458206019</v>
      </c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2017-08-11T16:06:40Z</dcterms:modified>
  <cp:category/>
  <cp:version/>
  <cp:contentType/>
  <cp:contentStatus/>
</cp:coreProperties>
</file>