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<sst xmlns="http://schemas.openxmlformats.org/spreadsheetml/2006/main" count="49" uniqueCount="41">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</sst>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left"/>
    </xf>
    <xf numFmtId="166" fontId="1" fillId="0" borderId="0" xfId="42" applyNumberFormat="1" applyFont="1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6" fontId="1" fillId="0" borderId="10" xfId="42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20" t="s">
        <v>1</v>
      </c>
      <c r="C2" s="20"/>
      <c r="D2" s="20"/>
      <c r="E2" s="20"/>
      <c r="F2" s="3"/>
      <c r="G2" s="20" t="s">
        <v>15</v>
      </c>
      <c r="H2" s="20"/>
      <c r="I2" s="20"/>
      <c r="J2" s="20"/>
      <c r="K2" s="20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20" t="s">
        <v>8</v>
      </c>
      <c r="H3" s="21"/>
      <c r="I3" s="21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9" t="s">
        <v>10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39</v>
      </c>
      <c r="B7" s="9">
        <f>B13</f>
        <v>1854.818</v>
      </c>
      <c r="C7" s="9">
        <f>C25</f>
        <v>21950.230999999996</v>
      </c>
      <c r="D7" s="9">
        <f>D25</f>
        <v>287.646080108688</v>
      </c>
      <c r="E7" s="9">
        <f>+B7+C7+D7</f>
        <v>24092.695080108682</v>
      </c>
      <c r="F7" s="9"/>
      <c r="G7" s="9">
        <f>+K7-J7</f>
        <v>20166.23491308752</v>
      </c>
      <c r="H7" s="9">
        <f>H25</f>
        <v>5670.21</v>
      </c>
      <c r="I7" s="9">
        <f>G7-H7</f>
        <v>14496.02491308752</v>
      </c>
      <c r="J7" s="9">
        <f>J25</f>
        <v>2239.6471670211663</v>
      </c>
      <c r="K7" s="9">
        <f>+E7-L7</f>
        <v>22405.882080108684</v>
      </c>
      <c r="L7" s="9">
        <f>L24</f>
        <v>1686.813</v>
      </c>
    </row>
    <row r="8" spans="1:12" ht="18.75">
      <c r="A8" s="2" t="s">
        <v>28</v>
      </c>
      <c r="B8" s="9">
        <f>+L7</f>
        <v>1686.813</v>
      </c>
      <c r="C8" s="9">
        <v>22350</v>
      </c>
      <c r="D8" s="9">
        <v>325</v>
      </c>
      <c r="E8" s="9">
        <f>+B8+C8+D8</f>
        <v>24361.813000000002</v>
      </c>
      <c r="F8" s="9"/>
      <c r="G8" s="9">
        <f>+K8-J8</f>
        <v>19999.813000000002</v>
      </c>
      <c r="H8" s="9">
        <v>6200</v>
      </c>
      <c r="I8" s="9">
        <f>G8-H8</f>
        <v>13799.813000000002</v>
      </c>
      <c r="J8" s="9">
        <v>2300</v>
      </c>
      <c r="K8" s="9">
        <f>+E8-L8</f>
        <v>22299.813000000002</v>
      </c>
      <c r="L8" s="9">
        <v>2062</v>
      </c>
    </row>
    <row r="9" spans="1:12" ht="18.75">
      <c r="A9" s="2" t="s">
        <v>40</v>
      </c>
      <c r="B9" s="9">
        <f>+L8</f>
        <v>2062</v>
      </c>
      <c r="C9" s="9">
        <v>22620</v>
      </c>
      <c r="D9" s="9">
        <v>300</v>
      </c>
      <c r="E9" s="9">
        <f>+B9+C9+D9</f>
        <v>24982</v>
      </c>
      <c r="F9" s="9"/>
      <c r="G9" s="9">
        <f>+K9-J9</f>
        <v>20450</v>
      </c>
      <c r="H9" s="9">
        <v>6450</v>
      </c>
      <c r="I9" s="9">
        <f>G9-H9</f>
        <v>14000</v>
      </c>
      <c r="J9" s="9">
        <v>2300</v>
      </c>
      <c r="K9" s="9">
        <f>+E9-L9</f>
        <v>22750</v>
      </c>
      <c r="L9" s="9">
        <v>2232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21</v>
      </c>
      <c r="B13" s="13">
        <v>1854.818</v>
      </c>
      <c r="C13" s="15">
        <v>1962.937</v>
      </c>
      <c r="D13" s="13">
        <f>(11.263021+0+8.383554+0)*2.204622</f>
        <v>43.31327146965</v>
      </c>
      <c r="E13" s="13">
        <f aca="true" t="shared" si="0" ref="E13:E19">SUM(B13:D13)</f>
        <v>3861.06827146965</v>
      </c>
      <c r="F13" s="13"/>
      <c r="G13" s="13">
        <f aca="true" t="shared" si="1" ref="G13:G19">K13-J13</f>
        <v>1741.0667282298218</v>
      </c>
      <c r="H13" s="13">
        <v>407.75</v>
      </c>
      <c r="I13" s="13">
        <f aca="true" t="shared" si="2" ref="I13:I24">G13-H13</f>
        <v>1333.3167282298218</v>
      </c>
      <c r="J13" s="13">
        <f>(68.457137+0.168758+12.516928+0.337151)*2.204622</f>
        <v>179.632543239828</v>
      </c>
      <c r="K13" s="13">
        <f aca="true" t="shared" si="3" ref="K13:K19">E13-L13</f>
        <v>1920.6992714696498</v>
      </c>
      <c r="L13" s="13">
        <f>1569.861+370.508</f>
        <v>1940.3690000000001</v>
      </c>
    </row>
    <row r="14" spans="1:12" ht="15.75">
      <c r="A14" s="3" t="s">
        <v>24</v>
      </c>
      <c r="B14" s="13">
        <f aca="true" t="shared" si="4" ref="B14:B19">L13</f>
        <v>1940.3690000000001</v>
      </c>
      <c r="C14" s="15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1661.2128644706982</v>
      </c>
      <c r="H14" s="13">
        <v>463.63</v>
      </c>
      <c r="I14" s="13">
        <f t="shared" si="2"/>
        <v>1197.582864470698</v>
      </c>
      <c r="J14" s="13">
        <f>(96.450176+0.052248+8.912495+0.274031)*2.204622</f>
        <v>233.0041843269</v>
      </c>
      <c r="K14" s="13">
        <f t="shared" si="3"/>
        <v>1894.2170487975982</v>
      </c>
      <c r="L14" s="13">
        <f>1545.181+420.677</f>
        <v>1965.8580000000002</v>
      </c>
    </row>
    <row r="15" spans="1:12" ht="15.75">
      <c r="A15" s="3" t="s">
        <v>25</v>
      </c>
      <c r="B15" s="13">
        <f t="shared" si="4"/>
        <v>1965.8580000000002</v>
      </c>
      <c r="C15" s="15">
        <v>1929.027</v>
      </c>
      <c r="D15" s="13">
        <f>(0.426012+0+9.716081+0)*2.204622</f>
        <v>22.359481353846004</v>
      </c>
      <c r="E15" s="13">
        <f t="shared" si="0"/>
        <v>3917.2444813538464</v>
      </c>
      <c r="F15" s="13"/>
      <c r="G15" s="13">
        <f t="shared" si="1"/>
        <v>1623.9892890065603</v>
      </c>
      <c r="H15" s="13">
        <v>435.62</v>
      </c>
      <c r="I15" s="13">
        <f t="shared" si="2"/>
        <v>1188.3692890065604</v>
      </c>
      <c r="J15" s="13">
        <f>(127.771858+0.163223+17.227472+0.32506)*2.204622</f>
        <v>320.74519234728604</v>
      </c>
      <c r="K15" s="13">
        <f t="shared" si="3"/>
        <v>1944.7344813538464</v>
      </c>
      <c r="L15" s="13">
        <f>1576.849+395.661</f>
        <v>1972.51</v>
      </c>
    </row>
    <row r="16" spans="1:12" ht="15.75">
      <c r="A16" s="3" t="s">
        <v>26</v>
      </c>
      <c r="B16" s="13">
        <f t="shared" si="4"/>
        <v>1972.51</v>
      </c>
      <c r="C16" s="15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1575.461717707198</v>
      </c>
      <c r="H16" s="13">
        <v>392.27</v>
      </c>
      <c r="I16" s="13">
        <f t="shared" si="2"/>
        <v>1183.191717707198</v>
      </c>
      <c r="J16" s="13">
        <f>(64.793732+0.202493+10.705986+0.514026)*2.204622</f>
        <v>168.02799284741403</v>
      </c>
      <c r="K16" s="13">
        <f t="shared" si="3"/>
        <v>1743.489710554612</v>
      </c>
      <c r="L16" s="13">
        <f>1724.459+386.338</f>
        <v>2110.797</v>
      </c>
    </row>
    <row r="17" spans="1:12" ht="15.75">
      <c r="A17" s="3" t="s">
        <v>27</v>
      </c>
      <c r="B17" s="13">
        <f t="shared" si="4"/>
        <v>2110.797</v>
      </c>
      <c r="C17" s="15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1539.6784796407198</v>
      </c>
      <c r="H17" s="13">
        <v>394.76</v>
      </c>
      <c r="I17" s="13">
        <f t="shared" si="2"/>
        <v>1144.9184796407199</v>
      </c>
      <c r="J17" s="13">
        <f>(39.741744+0.144371+11.839162+0.270366)*2.204622</f>
        <v>114.63073846194601</v>
      </c>
      <c r="K17" s="13">
        <f t="shared" si="3"/>
        <v>1654.309218102666</v>
      </c>
      <c r="L17" s="13">
        <f>1880.21+399.967</f>
        <v>2280.177</v>
      </c>
    </row>
    <row r="18" spans="1:12" ht="15.75">
      <c r="A18" s="3" t="s">
        <v>29</v>
      </c>
      <c r="B18" s="13">
        <f t="shared" si="4"/>
        <v>2280.177</v>
      </c>
      <c r="C18" s="15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1683.8413012733802</v>
      </c>
      <c r="H18" s="13">
        <v>464.48</v>
      </c>
      <c r="I18" s="13">
        <f t="shared" si="2"/>
        <v>1219.3613012733801</v>
      </c>
      <c r="J18" s="13">
        <f>(90.421404+0.56824+14.350833+0.384394)*2.204622</f>
        <v>233.08337655376198</v>
      </c>
      <c r="K18" s="13">
        <f t="shared" si="3"/>
        <v>1916.9246778271422</v>
      </c>
      <c r="L18" s="13">
        <f>1956.599+368.327</f>
        <v>2324.926</v>
      </c>
    </row>
    <row r="19" spans="1:12" ht="15.75">
      <c r="A19" s="3" t="s">
        <v>30</v>
      </c>
      <c r="B19" s="13">
        <f t="shared" si="4"/>
        <v>2324.926</v>
      </c>
      <c r="C19" s="15">
        <v>1840.263</v>
      </c>
      <c r="D19" s="13">
        <f>(3.55044+0+9.479238+0)*2.204622</f>
        <v>28.725514771716004</v>
      </c>
      <c r="E19" s="13">
        <f t="shared" si="0"/>
        <v>4193.914514771716</v>
      </c>
      <c r="F19" s="13"/>
      <c r="G19" s="13">
        <f t="shared" si="1"/>
        <v>1647.7338990769642</v>
      </c>
      <c r="H19" s="13">
        <v>414.75</v>
      </c>
      <c r="I19" s="13">
        <f t="shared" si="2"/>
        <v>1232.9838990769642</v>
      </c>
      <c r="J19" s="13">
        <f>(43.911431+0.152257+12.684186+0.478542)*2.204622</f>
        <v>126.16261569475199</v>
      </c>
      <c r="K19" s="13">
        <f t="shared" si="3"/>
        <v>1773.8965147717163</v>
      </c>
      <c r="L19" s="13">
        <f>2048.554+371.464</f>
        <v>2420.018</v>
      </c>
    </row>
    <row r="20" spans="1:12" ht="15.75">
      <c r="A20" s="3" t="s">
        <v>31</v>
      </c>
      <c r="B20" s="13">
        <f>L19</f>
        <v>2420.018</v>
      </c>
      <c r="C20" s="15">
        <v>1876.184</v>
      </c>
      <c r="D20" s="13">
        <f>(0.629094+0.001199+14.358572+0)*2.204622</f>
        <v>33.04478153403</v>
      </c>
      <c r="E20" s="13">
        <f>SUM(B20:D20)</f>
        <v>4329.246781534031</v>
      </c>
      <c r="F20" s="13"/>
      <c r="G20" s="13">
        <f>K20-J20</f>
        <v>1759.2898444626287</v>
      </c>
      <c r="H20" s="13">
        <v>543.78</v>
      </c>
      <c r="I20" s="13">
        <f t="shared" si="2"/>
        <v>1215.5098444626287</v>
      </c>
      <c r="J20" s="13">
        <f>(35.456096+0.189388+11.250035+0.195972)*2.204622</f>
        <v>103.81893707140202</v>
      </c>
      <c r="K20" s="13">
        <f>E20-L20</f>
        <v>1863.1087815340306</v>
      </c>
      <c r="L20" s="13">
        <f>2063.24+402.898</f>
        <v>2466.138</v>
      </c>
    </row>
    <row r="21" spans="1:12" ht="15.75">
      <c r="A21" s="3" t="s">
        <v>32</v>
      </c>
      <c r="B21" s="13">
        <f>L20</f>
        <v>2466.138</v>
      </c>
      <c r="C21" s="15">
        <v>1787.234</v>
      </c>
      <c r="D21" s="13">
        <f>(0.618843+0.000579+6.779714+0.02175)*2.204622</f>
        <v>16.360248535092</v>
      </c>
      <c r="E21" s="13">
        <f>SUM(B21:D21)</f>
        <v>4269.7322485350915</v>
      </c>
      <c r="F21" s="13"/>
      <c r="G21" s="13">
        <f>K21-J21</f>
        <v>1687.1578348908654</v>
      </c>
      <c r="H21" s="13">
        <v>519.69</v>
      </c>
      <c r="I21" s="13">
        <f t="shared" si="2"/>
        <v>1167.4678348908653</v>
      </c>
      <c r="J21" s="13">
        <f>(58.747836+0.182565+12.59214+0.344842)*2.204622</f>
        <v>158.44041364422597</v>
      </c>
      <c r="K21" s="13">
        <f>E21-L21</f>
        <v>1845.5982485350914</v>
      </c>
      <c r="L21" s="13">
        <f>2042.738+381.396</f>
        <v>2424.134</v>
      </c>
    </row>
    <row r="22" spans="1:12" ht="15.75">
      <c r="A22" s="3" t="s">
        <v>33</v>
      </c>
      <c r="B22" s="13">
        <f>L21</f>
        <v>2424.134</v>
      </c>
      <c r="C22" s="15">
        <v>1789.356</v>
      </c>
      <c r="D22" s="13">
        <f>(0.493857+0+7.153607+0)*2.204622</f>
        <v>16.859767378608</v>
      </c>
      <c r="E22" s="13">
        <f>SUM(B22:D22)</f>
        <v>4230.349767378608</v>
      </c>
      <c r="F22" s="13"/>
      <c r="G22" s="13">
        <f>K22-J22</f>
        <v>1734.2981543236735</v>
      </c>
      <c r="H22" s="13">
        <v>535.6</v>
      </c>
      <c r="I22" s="13">
        <f t="shared" si="2"/>
        <v>1198.6981543236734</v>
      </c>
      <c r="J22" s="13">
        <f>(108.195665+0.201312+19.122929+0.290491)*2.204622</f>
        <v>281.773613054934</v>
      </c>
      <c r="K22" s="13">
        <f>E22-L22</f>
        <v>2016.0717673786075</v>
      </c>
      <c r="L22" s="13">
        <f>1865.797+348.481</f>
        <v>2214.2780000000002</v>
      </c>
    </row>
    <row r="23" spans="1:12" ht="15.75">
      <c r="A23" s="3" t="s">
        <v>34</v>
      </c>
      <c r="B23" s="13">
        <f>L22</f>
        <v>2214.2780000000002</v>
      </c>
      <c r="C23" s="15">
        <v>1642.478</v>
      </c>
      <c r="D23" s="13">
        <f>(0.449258+0+11.483441+0.018574)*2.204622</f>
        <v>26.348039383805997</v>
      </c>
      <c r="E23" s="13">
        <f>SUM(B23:D23)</f>
        <v>3883.104039383806</v>
      </c>
      <c r="F23" s="13"/>
      <c r="G23" s="13">
        <f>K23-J23</f>
        <v>1804.2446668874702</v>
      </c>
      <c r="H23" s="13">
        <v>561.04</v>
      </c>
      <c r="I23" s="13">
        <f t="shared" si="2"/>
        <v>1243.2046668874702</v>
      </c>
      <c r="J23" s="16">
        <f>(28.378457+0.090549+13.433952+0.33393)*2.204622</f>
        <v>93.116372496336</v>
      </c>
      <c r="K23" s="13">
        <f>E23-L23</f>
        <v>1897.3610393838062</v>
      </c>
      <c r="L23" s="13">
        <f>1666.531+319.212</f>
        <v>1985.743</v>
      </c>
    </row>
    <row r="24" spans="1:12" ht="15.75">
      <c r="A24" s="3" t="s">
        <v>35</v>
      </c>
      <c r="B24" s="13">
        <f>L23</f>
        <v>1985.743</v>
      </c>
      <c r="C24" s="15">
        <v>1616.609</v>
      </c>
      <c r="D24" s="13">
        <f>(0.353214+0+8.687937+0)*2.204622</f>
        <v>19.932320399922</v>
      </c>
      <c r="E24" s="13">
        <f>SUM(B24:D24)</f>
        <v>3622.284320399922</v>
      </c>
      <c r="F24" s="13"/>
      <c r="G24" s="13">
        <f>K24-J24</f>
        <v>1708.2601331175417</v>
      </c>
      <c r="H24" s="13">
        <v>536.84</v>
      </c>
      <c r="I24" s="13">
        <f t="shared" si="2"/>
        <v>1171.4201331175418</v>
      </c>
      <c r="J24" s="13">
        <f>(92.554003+0.183707+9.768901+0.554679)*2.204622</f>
        <v>227.21118728237997</v>
      </c>
      <c r="K24" s="13">
        <f>E24-L24</f>
        <v>1935.4713203999218</v>
      </c>
      <c r="L24" s="13">
        <f>1417.4+269.413</f>
        <v>1686.813</v>
      </c>
    </row>
    <row r="25" spans="1:12" ht="15.75">
      <c r="A25" s="3" t="s">
        <v>36</v>
      </c>
      <c r="B25" s="13"/>
      <c r="C25" s="17">
        <f>SUM(C13:C24)</f>
        <v>21950.230999999996</v>
      </c>
      <c r="D25" s="18">
        <f>SUM(D13:D24)</f>
        <v>287.646080108688</v>
      </c>
      <c r="E25" s="16">
        <f>B13+C25+D25</f>
        <v>24092.695080108682</v>
      </c>
      <c r="F25" s="13"/>
      <c r="G25" s="16">
        <f>SUM(G13:G24)</f>
        <v>20166.234913087523</v>
      </c>
      <c r="H25" s="16">
        <f>SUM(H13:H24)</f>
        <v>5670.21</v>
      </c>
      <c r="I25" s="13">
        <f>SUM(I13:I24)</f>
        <v>14496.024913087524</v>
      </c>
      <c r="J25" s="16">
        <f>SUM(J13:J24)</f>
        <v>2239.6471670211663</v>
      </c>
      <c r="K25" s="16">
        <f>SUM(K13:K24)</f>
        <v>22405.88208010869</v>
      </c>
      <c r="L25" s="13"/>
    </row>
    <row r="26" spans="1:12" ht="15.75">
      <c r="A26" s="3"/>
      <c r="B26" s="13"/>
      <c r="C26" s="16"/>
      <c r="D26" s="16"/>
      <c r="E26" s="16"/>
      <c r="F26" s="13"/>
      <c r="G26" s="16"/>
      <c r="H26" s="16"/>
      <c r="I26" s="16"/>
      <c r="J26" s="16"/>
      <c r="K26" s="16"/>
      <c r="L26" s="13"/>
    </row>
    <row r="27" spans="1:12" ht="15.75">
      <c r="A27" s="2" t="s">
        <v>37</v>
      </c>
      <c r="B27" s="9"/>
      <c r="C27" s="16"/>
      <c r="D27" s="16"/>
      <c r="E27" s="16"/>
      <c r="F27" s="13"/>
      <c r="G27" s="16"/>
      <c r="H27" s="16"/>
      <c r="I27" s="16"/>
      <c r="J27" s="16"/>
      <c r="K27" s="16"/>
      <c r="L27" s="13"/>
    </row>
    <row r="28" spans="1:12" ht="15.75">
      <c r="A28" s="3" t="s">
        <v>21</v>
      </c>
      <c r="B28" s="13">
        <f>L24</f>
        <v>1686.813</v>
      </c>
      <c r="C28" s="15">
        <v>2028.518</v>
      </c>
      <c r="D28" s="13">
        <f>(0.464626+0+5.858961+0)*2.204622</f>
        <v>13.941119019114</v>
      </c>
      <c r="E28" s="13">
        <f aca="true" t="shared" si="5" ref="E28:E33">SUM(B28:D28)</f>
        <v>3729.272119019114</v>
      </c>
      <c r="F28" s="13"/>
      <c r="G28" s="13">
        <f aca="true" t="shared" si="6" ref="G28:G33">K28-J28</f>
        <v>1692.9790293776182</v>
      </c>
      <c r="H28" s="13">
        <v>525.96</v>
      </c>
      <c r="I28" s="13">
        <f>G28-H28</f>
        <v>1167.0190293776182</v>
      </c>
      <c r="J28" s="13">
        <f>(87.527672+0.238795+21.038125+0.503076)*2.204622</f>
        <v>240.98208964149597</v>
      </c>
      <c r="K28" s="13">
        <f aca="true" t="shared" si="7" ref="K28:K33">E28-L28</f>
        <v>1933.9611190191142</v>
      </c>
      <c r="L28" s="13">
        <f>1437.483+357.828</f>
        <v>1795.311</v>
      </c>
    </row>
    <row r="29" spans="1:12" ht="15.75">
      <c r="A29" s="3" t="s">
        <v>24</v>
      </c>
      <c r="B29" s="13">
        <f>L28</f>
        <v>1795.311</v>
      </c>
      <c r="C29" s="15">
        <v>1961.256</v>
      </c>
      <c r="D29" s="13">
        <f>(11.291133+0+6.136446+0)*2.204622</f>
        <v>38.421224070138</v>
      </c>
      <c r="E29" s="13">
        <f t="shared" si="5"/>
        <v>3794.988224070138</v>
      </c>
      <c r="F29" s="13"/>
      <c r="G29" s="13">
        <f t="shared" si="6"/>
        <v>1777.576031949668</v>
      </c>
      <c r="H29" s="13">
        <v>595.83</v>
      </c>
      <c r="I29" s="13">
        <f>G29-H29</f>
        <v>1181.7460319496681</v>
      </c>
      <c r="J29" s="13">
        <f>(90.24774+0.217254+16.55696+0.343931)*2.204622</f>
        <v>236.70119212046998</v>
      </c>
      <c r="K29" s="13">
        <f t="shared" si="7"/>
        <v>2014.2772240701381</v>
      </c>
      <c r="L29" s="13">
        <f>1473.201+307.51</f>
        <v>1780.711</v>
      </c>
    </row>
    <row r="30" spans="1:12" ht="15.75">
      <c r="A30" s="3" t="s">
        <v>25</v>
      </c>
      <c r="B30" s="13">
        <f>L29</f>
        <v>1780.711</v>
      </c>
      <c r="C30" s="15">
        <v>1950.176</v>
      </c>
      <c r="D30" s="13">
        <f>(12.204046+0+9.312901+0.00046)*2.204622</f>
        <v>47.437748855154005</v>
      </c>
      <c r="E30" s="13">
        <f t="shared" si="5"/>
        <v>3778.3247488551538</v>
      </c>
      <c r="F30" s="13"/>
      <c r="G30" s="13">
        <f t="shared" si="6"/>
        <v>1670.5732329914758</v>
      </c>
      <c r="H30" s="13">
        <v>610.47</v>
      </c>
      <c r="I30" s="13">
        <f>G30-H30</f>
        <v>1060.1032329914758</v>
      </c>
      <c r="J30" s="13">
        <f>(89.749274+0.363189+16.49497+0.205216)*2.204622</f>
        <v>235.481515863678</v>
      </c>
      <c r="K30" s="13">
        <f t="shared" si="7"/>
        <v>1906.0547488551538</v>
      </c>
      <c r="L30" s="13">
        <f>1505.351+366.919</f>
        <v>1872.27</v>
      </c>
    </row>
    <row r="31" spans="1:12" ht="15.75">
      <c r="A31" s="3" t="s">
        <v>26</v>
      </c>
      <c r="B31" s="13">
        <f>L30</f>
        <v>1872.27</v>
      </c>
      <c r="C31" s="15">
        <v>1977.209</v>
      </c>
      <c r="D31" s="13">
        <f>(0.465872+0+9.79584+0.02089)*2.204622</f>
        <v>22.669250586443997</v>
      </c>
      <c r="E31" s="13">
        <f t="shared" si="5"/>
        <v>3872.148250586444</v>
      </c>
      <c r="F31" s="13"/>
      <c r="G31" s="13">
        <f t="shared" si="6"/>
        <v>1500.1743835339605</v>
      </c>
      <c r="H31" s="13">
        <v>390.11</v>
      </c>
      <c r="I31" s="13">
        <f>G31-H31</f>
        <v>1110.0643835339606</v>
      </c>
      <c r="J31" s="13">
        <f>(93.975464+0.129304+23.105929+0.430725)*2.204622</f>
        <v>259.354867052484</v>
      </c>
      <c r="K31" s="13">
        <f t="shared" si="7"/>
        <v>1759.5292505864445</v>
      </c>
      <c r="L31" s="13">
        <f>1730.368+382.251</f>
        <v>2112.6189999999997</v>
      </c>
    </row>
    <row r="32" spans="1:12" ht="15.75">
      <c r="A32" s="3" t="s">
        <v>27</v>
      </c>
      <c r="B32" s="13">
        <f>L31</f>
        <v>2112.6189999999997</v>
      </c>
      <c r="C32" s="15">
        <v>1752.539</v>
      </c>
      <c r="D32" s="13">
        <f>(1.000145+0+8.449661+0)*2.204622</f>
        <v>20.833250203332003</v>
      </c>
      <c r="E32" s="13">
        <f t="shared" si="5"/>
        <v>3885.9912502033317</v>
      </c>
      <c r="F32" s="13"/>
      <c r="G32" s="13">
        <f t="shared" si="6"/>
        <v>1441.3517826501654</v>
      </c>
      <c r="H32" s="13">
        <v>369.18</v>
      </c>
      <c r="I32" s="13">
        <f>G32-H32</f>
        <v>1072.1717826501654</v>
      </c>
      <c r="J32" s="13">
        <f>(89.650838+0.095622+18.256324+0.290369)*2.204622</f>
        <v>238.74546755316598</v>
      </c>
      <c r="K32" s="13">
        <f t="shared" si="7"/>
        <v>1680.0972502033314</v>
      </c>
      <c r="L32" s="13">
        <f>1797.556+408.338</f>
        <v>2205.8940000000002</v>
      </c>
    </row>
    <row r="33" spans="1:12" ht="15.75">
      <c r="A33" s="3" t="s">
        <v>29</v>
      </c>
      <c r="B33" s="13">
        <f>L32</f>
        <v>2205.8940000000002</v>
      </c>
      <c r="C33" s="15">
        <v>1857.066</v>
      </c>
      <c r="D33" s="13">
        <f>(0.798167+0+11.47952+0)*2.204622</f>
        <v>27.067658869314002</v>
      </c>
      <c r="E33" s="13">
        <f t="shared" si="5"/>
        <v>4090.027658869314</v>
      </c>
      <c r="F33" s="13"/>
      <c r="G33" s="13">
        <f t="shared" si="6"/>
        <v>1442.1400142469581</v>
      </c>
      <c r="H33" s="13" t="s">
        <v>22</v>
      </c>
      <c r="I33" s="13" t="s">
        <v>22</v>
      </c>
      <c r="J33" s="13">
        <f>(107.656266+0.337664+25.32694+0.276928)*2.204622</f>
        <v>294.53264462235603</v>
      </c>
      <c r="K33" s="13">
        <f t="shared" si="7"/>
        <v>1736.672658869314</v>
      </c>
      <c r="L33" s="13">
        <f>1939.367+413.988</f>
        <v>2353.355</v>
      </c>
    </row>
    <row r="34" spans="1:12" ht="15.75">
      <c r="A34" s="1" t="s">
        <v>38</v>
      </c>
      <c r="B34" s="12"/>
      <c r="C34" s="22">
        <f>SUM(C28:C33)</f>
        <v>11526.764000000001</v>
      </c>
      <c r="D34" s="12">
        <f>SUM(D28:D33)</f>
        <v>170.370251603496</v>
      </c>
      <c r="E34" s="14">
        <f>B28+C34+D34</f>
        <v>13383.947251603497</v>
      </c>
      <c r="F34" s="12"/>
      <c r="G34" s="14">
        <f>SUM(G28:G33)</f>
        <v>9524.794474749846</v>
      </c>
      <c r="H34" s="12">
        <f>SUM(H28:H33)</f>
        <v>2491.5499999999997</v>
      </c>
      <c r="I34" s="12">
        <f>SUM(I28:I33)</f>
        <v>5591.104460502888</v>
      </c>
      <c r="J34" s="14">
        <f>SUM(J28:J33)</f>
        <v>1505.79777685365</v>
      </c>
      <c r="K34" s="14">
        <f>SUM(K28:K33)</f>
        <v>11030.592251603497</v>
      </c>
      <c r="L34" s="12"/>
    </row>
    <row r="35" spans="1:12" ht="18.75">
      <c r="A35" s="5" t="s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2" t="s">
        <v>12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2" t="s">
        <v>11</v>
      </c>
      <c r="B37" s="6">
        <f ca="1">NOW()</f>
        <v>42866.43287662037</v>
      </c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2017-05-11T14:23:23Z</dcterms:modified>
  <cp:category/>
  <cp:version/>
  <cp:contentType/>
  <cp:contentStatus/>
</cp:coreProperties>
</file>