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/>
</workbook>
</file>

<file path=xl/sharedStrings.xml><?xml version="1.0" encoding="utf-8"?>
<sst xmlns="http://schemas.openxmlformats.org/spreadsheetml/2006/main" count="72" uniqueCount="52">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</sst>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2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0" t="s">
        <v>0</v>
      </c>
      <c r="C2" s="40"/>
      <c r="D2" s="3" t="s">
        <v>1</v>
      </c>
      <c r="E2" s="40" t="s">
        <v>29</v>
      </c>
      <c r="F2" s="40"/>
      <c r="G2" s="40"/>
      <c r="H2" s="40"/>
      <c r="I2" s="4"/>
      <c r="J2" s="40" t="s">
        <v>15</v>
      </c>
      <c r="K2" s="40"/>
      <c r="L2" s="40"/>
      <c r="M2" s="40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5" t="s">
        <v>22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31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1" t="s">
        <v>27</v>
      </c>
      <c r="C5" s="42"/>
      <c r="D5" s="23" t="s">
        <v>16</v>
      </c>
      <c r="F5" s="21"/>
      <c r="G5" s="21"/>
      <c r="J5" s="20" t="s">
        <v>28</v>
      </c>
      <c r="K5" s="20"/>
      <c r="L5" s="21"/>
      <c r="M5" s="21"/>
      <c r="N5" s="21"/>
    </row>
    <row r="6" spans="1:14" ht="18" customHeight="1">
      <c r="A6" s="2" t="s">
        <v>39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f>F16</f>
        <v>3927.09</v>
      </c>
      <c r="G6" s="29">
        <f>G23</f>
        <v>33.2448615994593</v>
      </c>
      <c r="H6" s="29">
        <f>SUM(E6:G6)</f>
        <v>4052.3258615994596</v>
      </c>
      <c r="I6" s="9"/>
      <c r="J6" s="26">
        <f>J23</f>
        <v>1873</v>
      </c>
      <c r="K6" s="26">
        <f>M6-J6-L6</f>
        <v>146.2931690065684</v>
      </c>
      <c r="L6" s="29">
        <f>L23</f>
        <v>1842.422692592891</v>
      </c>
      <c r="M6" s="29">
        <f>+H6-N6</f>
        <v>3861.7158615994595</v>
      </c>
      <c r="N6" s="29">
        <f>N22</f>
        <v>190.61</v>
      </c>
    </row>
    <row r="7" spans="1:14" ht="18.75">
      <c r="A7" s="2" t="s">
        <v>35</v>
      </c>
      <c r="B7" s="27">
        <v>82.65</v>
      </c>
      <c r="C7" s="27">
        <v>81.814</v>
      </c>
      <c r="D7" s="27">
        <f>+F7/C7</f>
        <v>48.02552130442223</v>
      </c>
      <c r="E7" s="33">
        <f>N6</f>
        <v>190.61</v>
      </c>
      <c r="F7" s="26">
        <f>F40</f>
        <v>3929.16</v>
      </c>
      <c r="G7" s="29">
        <v>25</v>
      </c>
      <c r="H7" s="29">
        <f>SUM(E7:G7)</f>
        <v>4144.7699999999995</v>
      </c>
      <c r="I7" s="9"/>
      <c r="J7" s="26">
        <v>1900</v>
      </c>
      <c r="K7" s="26">
        <f>M7-J7-L7</f>
        <v>109.76999999999953</v>
      </c>
      <c r="L7" s="29">
        <v>1940</v>
      </c>
      <c r="M7" s="29">
        <f>+H7-N7</f>
        <v>3949.7699999999995</v>
      </c>
      <c r="N7" s="29">
        <v>195</v>
      </c>
    </row>
    <row r="8" spans="1:14" ht="18.75">
      <c r="A8" s="2" t="s">
        <v>48</v>
      </c>
      <c r="B8" s="27">
        <v>83.688</v>
      </c>
      <c r="C8" s="27">
        <v>83.037</v>
      </c>
      <c r="D8" s="27">
        <f>+F8/C8</f>
        <v>50.59172417115261</v>
      </c>
      <c r="E8" s="33">
        <f>N7</f>
        <v>195</v>
      </c>
      <c r="F8" s="26">
        <v>4200.985</v>
      </c>
      <c r="G8" s="29">
        <v>30</v>
      </c>
      <c r="H8" s="29">
        <f>SUM(E8:G8)</f>
        <v>4425.985</v>
      </c>
      <c r="J8" s="26">
        <v>1950</v>
      </c>
      <c r="K8" s="26">
        <f>M8-J8-L8</f>
        <v>125.98499999999967</v>
      </c>
      <c r="L8" s="29">
        <v>1985</v>
      </c>
      <c r="M8" s="29">
        <f>+H8-N8</f>
        <v>4060.9849999999997</v>
      </c>
      <c r="N8" s="29">
        <v>365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0" t="s">
        <v>29</v>
      </c>
      <c r="F11" s="40"/>
      <c r="G11" s="40"/>
      <c r="H11" s="40"/>
      <c r="I11" s="4"/>
      <c r="J11" s="40" t="s">
        <v>15</v>
      </c>
      <c r="K11" s="40"/>
      <c r="L11" s="40"/>
      <c r="M11" s="4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9" t="s">
        <v>46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8.75" customHeight="1">
      <c r="A15" s="2" t="s">
        <v>33</v>
      </c>
      <c r="B15" s="4"/>
      <c r="C15" s="4"/>
      <c r="D15" s="4"/>
      <c r="E15" s="12"/>
      <c r="F15" s="14"/>
      <c r="G15" s="30"/>
      <c r="H15" s="31"/>
      <c r="I15" s="31"/>
      <c r="K15" s="31"/>
      <c r="L15" s="30"/>
      <c r="M15" s="30"/>
      <c r="N15" s="31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0">
        <f>(8.456419+22.87683+44.76933+42.067779+17.670743+13.266786+37.707151+12.784365+7.960354)*2.204622/60</f>
        <v>7.6265134432809</v>
      </c>
      <c r="H16" s="31">
        <f>SUM(E16:G16)</f>
        <v>4026.707513443281</v>
      </c>
      <c r="I16" s="31"/>
      <c r="J16" s="31"/>
      <c r="K16" s="32">
        <f>M16-L16</f>
        <v>686.3945637329388</v>
      </c>
      <c r="L16" s="30">
        <f>(19.855348+2097.786+79.129036+8894.604+59.369395+10963.767)*2.204622/60</f>
        <v>812.5689497103423</v>
      </c>
      <c r="M16" s="30">
        <f>+H16-N16</f>
        <v>1498.963513443281</v>
      </c>
      <c r="N16" s="31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0">
        <f>(49.492803+25.850781+8.9936+50.993713+15.293664+10.519963+49.201083+12.44349+13.957226)*2.204622/60</f>
        <v>8.698935868415099</v>
      </c>
      <c r="H17" s="31">
        <f>SUM(E17:G17)</f>
        <v>2536.442935868415</v>
      </c>
      <c r="I17" s="31"/>
      <c r="J17" s="31"/>
      <c r="K17" s="32">
        <f>M17-L17</f>
        <v>484.43738363884404</v>
      </c>
      <c r="L17" s="30">
        <f>(52.060096+8153.052+80.015974+6924.977+40.737133+4491.496)*2.204622/60</f>
        <v>725.4065522295712</v>
      </c>
      <c r="M17" s="30">
        <f>+H17-N17</f>
        <v>1209.8439358684152</v>
      </c>
      <c r="N17" s="31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0">
        <f>(45.680999+27.892346+16.777092+32.545437+29.800243+14.018298+17.025074+29.771249+11.182777)*2.204622/60</f>
        <v>8.2560711071055</v>
      </c>
      <c r="H18" s="31">
        <f>SUM(E18:G18)</f>
        <v>1334.8550711071055</v>
      </c>
      <c r="I18" s="31"/>
      <c r="J18" s="31"/>
      <c r="K18" s="32">
        <f>M18-L18</f>
        <v>520.021022463056</v>
      </c>
      <c r="L18" s="30">
        <f>(94.048513+2466.718+32.164854+1319.631+37.773895+1159.82)*2.204622/60</f>
        <v>187.76604864404942</v>
      </c>
      <c r="M18" s="30">
        <f>+H18-N18</f>
        <v>707.7870711071055</v>
      </c>
      <c r="N18" s="31">
        <v>627.068</v>
      </c>
    </row>
    <row r="19" spans="1:14" ht="18.75" customHeight="1">
      <c r="A19" s="2" t="s">
        <v>36</v>
      </c>
      <c r="B19" s="4"/>
      <c r="C19" s="4"/>
      <c r="D19" s="4"/>
      <c r="E19" s="12"/>
      <c r="F19" s="14"/>
      <c r="G19" s="30">
        <f>(33.632845+49.821326+16.229585)*2.204622/60</f>
        <v>3.6627500253372003</v>
      </c>
      <c r="H19" s="31"/>
      <c r="I19" s="31"/>
      <c r="J19" s="31">
        <f>4.549103*2000/60</f>
        <v>151.63676666666666</v>
      </c>
      <c r="K19" s="31"/>
      <c r="L19" s="30">
        <f>(46.214002+890.286)*2.204622/60</f>
        <v>34.410475123487394</v>
      </c>
      <c r="M19" s="30"/>
      <c r="N19" s="31"/>
    </row>
    <row r="20" spans="1:14" ht="18.75" customHeight="1">
      <c r="A20" s="2" t="s">
        <v>37</v>
      </c>
      <c r="B20" s="4"/>
      <c r="C20" s="4"/>
      <c r="D20" s="4"/>
      <c r="E20" s="12"/>
      <c r="F20" s="14"/>
      <c r="G20" s="30">
        <f>(24.750866+37.051325+21.667984)*2.204622/60</f>
        <v>3.0670030691475003</v>
      </c>
      <c r="H20" s="31"/>
      <c r="I20" s="31"/>
      <c r="J20" s="31">
        <f>4.672921*2000/60</f>
        <v>155.76403333333332</v>
      </c>
      <c r="K20" s="31"/>
      <c r="L20" s="30">
        <f>(37.812505+1041.475)*2.204622/60</f>
        <v>39.6570162974685</v>
      </c>
      <c r="M20" s="30"/>
      <c r="N20" s="31"/>
    </row>
    <row r="21" spans="1:14" ht="18.75" customHeight="1">
      <c r="A21" s="2" t="s">
        <v>38</v>
      </c>
      <c r="B21" s="4"/>
      <c r="C21" s="4"/>
      <c r="D21" s="4"/>
      <c r="E21" s="12"/>
      <c r="F21" s="14"/>
      <c r="G21" s="30">
        <f>(19.948545+17.65527+15.019848)*2.204622/60</f>
        <v>1.9335880861730999</v>
      </c>
      <c r="H21" s="31"/>
      <c r="I21" s="31"/>
      <c r="J21" s="31">
        <f>4.33734*2000/60</f>
        <v>144.578</v>
      </c>
      <c r="K21" s="31"/>
      <c r="L21" s="30">
        <f>(5.523933+1154.23)*2.204622/60</f>
        <v>42.613650587972096</v>
      </c>
      <c r="M21" s="30"/>
      <c r="N21" s="31"/>
    </row>
    <row r="22" spans="1:14" ht="15.75">
      <c r="A22" s="13" t="s">
        <v>26</v>
      </c>
      <c r="B22" s="4"/>
      <c r="C22" s="4"/>
      <c r="D22" s="4"/>
      <c r="E22" s="12">
        <f>N18</f>
        <v>627.068</v>
      </c>
      <c r="F22" s="14"/>
      <c r="G22" s="30">
        <f>SUM(G19:G21)</f>
        <v>8.6633411806578</v>
      </c>
      <c r="H22" s="31">
        <f>SUM(E22:G22)</f>
        <v>635.7313411806578</v>
      </c>
      <c r="I22" s="31"/>
      <c r="J22" s="31">
        <f>SUM(J19:J21)</f>
        <v>451.9788</v>
      </c>
      <c r="K22" s="32">
        <f>M22-L22-J22</f>
        <v>-123.5386008282702</v>
      </c>
      <c r="L22" s="30">
        <f>SUM(L19:L21)</f>
        <v>116.68114200892799</v>
      </c>
      <c r="M22" s="30">
        <f>+H22-N22</f>
        <v>445.12134118065774</v>
      </c>
      <c r="N22" s="31">
        <v>190.61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0">
        <f>G16+G17+G18+G22</f>
        <v>33.2448615994593</v>
      </c>
      <c r="H23" s="31">
        <f>E16+F23+G23</f>
        <v>4052.3258615994596</v>
      </c>
      <c r="I23" s="31">
        <f>SUM(I16:I17)</f>
        <v>0</v>
      </c>
      <c r="J23" s="31">
        <v>1873</v>
      </c>
      <c r="K23" s="32">
        <f>SUM(K16:K22)</f>
        <v>1567.3143690065685</v>
      </c>
      <c r="L23" s="30">
        <f>L16+L17+L18+L22</f>
        <v>1842.422692592891</v>
      </c>
      <c r="M23" s="14">
        <f>SUM(M16:M22)</f>
        <v>3861.7158615994595</v>
      </c>
      <c r="N23" s="31"/>
    </row>
    <row r="24" spans="1:14" ht="15.75">
      <c r="A24" s="2"/>
      <c r="B24" s="4"/>
      <c r="C24" s="4"/>
      <c r="D24" s="4"/>
      <c r="E24" s="12"/>
      <c r="F24" s="14"/>
      <c r="G24" s="30"/>
      <c r="H24" s="31"/>
      <c r="I24" s="31"/>
      <c r="J24" s="31"/>
      <c r="K24" s="14"/>
      <c r="L24" s="30"/>
      <c r="M24" s="14"/>
      <c r="N24" s="31"/>
    </row>
    <row r="25" spans="1:14" ht="15.75">
      <c r="A25" s="2" t="s">
        <v>40</v>
      </c>
      <c r="B25" s="4"/>
      <c r="C25" s="4"/>
      <c r="D25" s="4"/>
      <c r="E25" s="12"/>
      <c r="F25" s="14"/>
      <c r="G25" s="30"/>
      <c r="H25" s="31"/>
      <c r="I25" s="31"/>
      <c r="J25" s="31"/>
      <c r="K25" s="14"/>
      <c r="L25" s="30"/>
      <c r="M25" s="14"/>
      <c r="N25" s="31"/>
    </row>
    <row r="26" spans="1:14" ht="18.75" customHeight="1">
      <c r="A26" s="2" t="s">
        <v>41</v>
      </c>
      <c r="B26" s="4"/>
      <c r="C26" s="4"/>
      <c r="D26" s="4"/>
      <c r="E26" s="12"/>
      <c r="F26" s="14"/>
      <c r="G26" s="30">
        <f>(22.482759+34.075833+9.902774)*2.204622/60</f>
        <v>2.4420364938942</v>
      </c>
      <c r="H26" s="31"/>
      <c r="I26" s="31"/>
      <c r="J26" s="31">
        <f>4.036896*2000/60</f>
        <v>134.5632</v>
      </c>
      <c r="K26" s="30"/>
      <c r="L26" s="30">
        <f>(8.635616+2340.934)*2.204622/60</f>
        <v>86.3318810994192</v>
      </c>
      <c r="M26" s="30"/>
      <c r="N26" s="31"/>
    </row>
    <row r="27" spans="1:14" ht="18.75" customHeight="1">
      <c r="A27" s="2" t="s">
        <v>42</v>
      </c>
      <c r="B27" s="4"/>
      <c r="C27" s="4"/>
      <c r="D27" s="4"/>
      <c r="E27" s="12"/>
      <c r="F27" s="14"/>
      <c r="G27" s="30">
        <f>(30.761288+15.402368+14.004607)*2.204622/60</f>
        <v>2.2108046051931</v>
      </c>
      <c r="H27" s="31"/>
      <c r="I27" s="31"/>
      <c r="J27" s="31">
        <f>5.10401*2000/60</f>
        <v>170.13366666666664</v>
      </c>
      <c r="K27" s="30"/>
      <c r="L27" s="30">
        <f>(54.568525+9983.281)*2.204622/60</f>
        <v>368.8277315917425</v>
      </c>
      <c r="M27" s="30"/>
      <c r="N27" s="31"/>
    </row>
    <row r="28" spans="1:14" ht="18.75" customHeight="1">
      <c r="A28" s="2" t="s">
        <v>43</v>
      </c>
      <c r="B28" s="4"/>
      <c r="C28" s="4"/>
      <c r="D28" s="4"/>
      <c r="E28" s="12"/>
      <c r="F28" s="14"/>
      <c r="G28" s="30">
        <f>(18.532879+23.93718+7.668508)*2.204622/60</f>
        <v>1.8422764642779004</v>
      </c>
      <c r="H28" s="31"/>
      <c r="I28" s="31"/>
      <c r="J28" s="31">
        <f>4.973534*2000/60</f>
        <v>165.78446666666665</v>
      </c>
      <c r="K28" s="30"/>
      <c r="L28" s="30">
        <f>(45.311179+9101.196)*2.204622/60</f>
        <v>336.0765158330223</v>
      </c>
      <c r="M28" s="30"/>
      <c r="N28" s="31"/>
    </row>
    <row r="29" spans="1:14" ht="18.75" customHeight="1">
      <c r="A29" s="2" t="s">
        <v>23</v>
      </c>
      <c r="B29" s="4"/>
      <c r="C29" s="4"/>
      <c r="D29" s="4"/>
      <c r="E29" s="12">
        <f>N22</f>
        <v>190.61</v>
      </c>
      <c r="F29" s="14">
        <v>3929.16</v>
      </c>
      <c r="G29" s="30">
        <f>SUM(G26:G28)</f>
        <v>6.495117563365201</v>
      </c>
      <c r="H29" s="31">
        <f>E29+F29+G29</f>
        <v>4126.265117563365</v>
      </c>
      <c r="I29" s="31"/>
      <c r="J29" s="31">
        <f>SUM(J26:J28)</f>
        <v>470.4813333333333</v>
      </c>
      <c r="K29" s="32">
        <f>M29-L29-J29</f>
        <v>149.22065570584698</v>
      </c>
      <c r="L29" s="30">
        <f>SUM(L26:L28)</f>
        <v>791.2361285241841</v>
      </c>
      <c r="M29" s="30">
        <f>H29-N29</f>
        <v>1410.9381175633644</v>
      </c>
      <c r="N29" s="31">
        <v>2715.327</v>
      </c>
    </row>
    <row r="30" spans="1:14" ht="18.75" customHeight="1">
      <c r="A30" s="2" t="s">
        <v>44</v>
      </c>
      <c r="B30" s="4"/>
      <c r="C30" s="4"/>
      <c r="D30" s="4"/>
      <c r="E30" s="12"/>
      <c r="F30" s="14"/>
      <c r="G30" s="30">
        <f>(23.066654+23.435922+11.862994)*2.204622/60</f>
        <v>2.1445669944090002</v>
      </c>
      <c r="H30" s="31"/>
      <c r="I30" s="31"/>
      <c r="J30" s="31">
        <f>5.011324*2000/60</f>
        <v>167.04413333333335</v>
      </c>
      <c r="K30" s="30"/>
      <c r="L30" s="30">
        <f>(27.739906+6774.512)*2.204622/60</f>
        <v>249.9399033584922</v>
      </c>
      <c r="M30" s="30"/>
      <c r="N30" s="31"/>
    </row>
    <row r="31" spans="1:14" ht="18.75" customHeight="1">
      <c r="A31" s="2" t="s">
        <v>45</v>
      </c>
      <c r="B31" s="4"/>
      <c r="C31" s="4"/>
      <c r="D31" s="4"/>
      <c r="E31" s="12"/>
      <c r="F31" s="14"/>
      <c r="G31" s="30">
        <f>(22.18026+50.057952+5.444698)*2.204622/60</f>
        <v>2.8543575401670003</v>
      </c>
      <c r="H31" s="31"/>
      <c r="I31" s="31"/>
      <c r="J31" s="31">
        <f>4.814044*2000/60</f>
        <v>160.46813333333333</v>
      </c>
      <c r="K31" s="30"/>
      <c r="L31" s="30">
        <f>(23.483373+5909.762)*2.204622/60</f>
        <v>218.0093880119001</v>
      </c>
      <c r="M31" s="30"/>
      <c r="N31" s="31"/>
    </row>
    <row r="32" spans="1:14" ht="18.75" customHeight="1">
      <c r="A32" s="2" t="s">
        <v>47</v>
      </c>
      <c r="B32" s="4"/>
      <c r="C32" s="4"/>
      <c r="D32" s="4"/>
      <c r="E32" s="12"/>
      <c r="F32" s="14"/>
      <c r="G32" s="30">
        <f>(13.265191+12.525188+8.042031)*2.204622/60</f>
        <v>1.2431279233170003</v>
      </c>
      <c r="H32" s="31"/>
      <c r="I32" s="31"/>
      <c r="J32" s="31">
        <f>4.638663*2000/60</f>
        <v>154.62210000000002</v>
      </c>
      <c r="K32" s="30"/>
      <c r="L32" s="30">
        <f>(37.887252+5604.948)*2.204622/60</f>
        <v>207.33864564891243</v>
      </c>
      <c r="M32" s="30"/>
      <c r="N32" s="31"/>
    </row>
    <row r="33" spans="1:14" ht="15.75">
      <c r="A33" s="2" t="s">
        <v>24</v>
      </c>
      <c r="B33" s="4"/>
      <c r="C33" s="4"/>
      <c r="D33" s="4"/>
      <c r="E33" s="12">
        <f>N29</f>
        <v>2715.327</v>
      </c>
      <c r="F33" s="14"/>
      <c r="G33" s="30">
        <f>SUM(G30:G32)</f>
        <v>6.242052457893</v>
      </c>
      <c r="H33" s="31">
        <f>E33+F33+G33</f>
        <v>2721.569052457893</v>
      </c>
      <c r="I33" s="31"/>
      <c r="J33" s="31">
        <f>SUM(J30:J32)</f>
        <v>482.13436666666666</v>
      </c>
      <c r="K33" s="32">
        <f>M33-L33-J33</f>
        <v>33.100748771921644</v>
      </c>
      <c r="L33" s="30">
        <f>SUM(L30:L32)</f>
        <v>675.2879370193048</v>
      </c>
      <c r="M33" s="30">
        <f>H33-N33</f>
        <v>1190.523052457893</v>
      </c>
      <c r="N33" s="31">
        <v>1531.046</v>
      </c>
    </row>
    <row r="34" spans="1:14" ht="15.75">
      <c r="A34" s="2" t="s">
        <v>49</v>
      </c>
      <c r="B34" s="4"/>
      <c r="C34" s="4"/>
      <c r="D34" s="4"/>
      <c r="E34" s="12"/>
      <c r="F34" s="14"/>
      <c r="G34" s="30">
        <f>(8.941317+45.345572+14.260668)*2.204622/60</f>
        <v>2.5186908701409</v>
      </c>
      <c r="H34" s="31"/>
      <c r="I34" s="31"/>
      <c r="J34" s="31">
        <f>4.991626*2000/60</f>
        <v>166.38753333333335</v>
      </c>
      <c r="K34" s="32"/>
      <c r="L34" s="30">
        <f>(43.53564+2562.885)*2.204622/60</f>
        <v>95.76953806996802</v>
      </c>
      <c r="M34" s="30"/>
      <c r="N34" s="31"/>
    </row>
    <row r="35" spans="1:14" ht="15.75">
      <c r="A35" s="2" t="s">
        <v>50</v>
      </c>
      <c r="B35" s="4"/>
      <c r="C35" s="4"/>
      <c r="D35" s="4"/>
      <c r="E35" s="12"/>
      <c r="F35" s="14"/>
      <c r="G35" s="30">
        <f>(3.189745+38.377125+8.076195)*2.204622/60</f>
        <v>1.8240698874405001</v>
      </c>
      <c r="H35" s="31"/>
      <c r="I35" s="31"/>
      <c r="J35" s="31">
        <f>4.74509*2000/60</f>
        <v>158.16966666666667</v>
      </c>
      <c r="K35" s="32"/>
      <c r="L35" s="30">
        <f>(39.4526+1382.32)*2.204622/60</f>
        <v>52.24118588262</v>
      </c>
      <c r="M35" s="30"/>
      <c r="N35" s="31"/>
    </row>
    <row r="36" spans="1:73" ht="15.75">
      <c r="A36" s="2" t="s">
        <v>51</v>
      </c>
      <c r="B36" s="4"/>
      <c r="C36" s="4"/>
      <c r="D36" s="4"/>
      <c r="E36" s="12"/>
      <c r="F36" s="14"/>
      <c r="G36" s="30">
        <f>(2.844551+13.689488+6.060305)*2.204622/60</f>
        <v>0.8301997976327999</v>
      </c>
      <c r="J36" s="31">
        <f>4.825833*2000/60</f>
        <v>160.86110000000002</v>
      </c>
      <c r="L36" s="30">
        <f>(41.582278+876.504)*2.204622/60</f>
        <v>33.7338867729486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2" t="s">
        <v>25</v>
      </c>
      <c r="B37" s="4"/>
      <c r="C37" s="4"/>
      <c r="D37" s="4"/>
      <c r="E37" s="12">
        <f>N33</f>
        <v>1531.046</v>
      </c>
      <c r="F37" s="14"/>
      <c r="G37" s="30">
        <f>SUM(G34:G36)</f>
        <v>5.172960555214201</v>
      </c>
      <c r="H37" s="31">
        <f>E37+F37+G37</f>
        <v>1536.2189605552142</v>
      </c>
      <c r="I37" s="31"/>
      <c r="J37" s="31">
        <f>SUM(J34:J36)</f>
        <v>485.41830000000004</v>
      </c>
      <c r="K37" s="32">
        <f>M37-L37-J37</f>
        <v>-0.8689501703224778</v>
      </c>
      <c r="L37" s="30">
        <f>SUM(L34:L36)</f>
        <v>181.74461072553663</v>
      </c>
      <c r="M37" s="30">
        <f>H37-N37</f>
        <v>666.2939605552142</v>
      </c>
      <c r="N37" s="31">
        <v>869.925</v>
      </c>
      <c r="O37" s="22"/>
      <c r="P37" s="22"/>
      <c r="Q37" s="22"/>
      <c r="R37" s="22"/>
      <c r="S37" s="22"/>
      <c r="T37" s="22"/>
      <c r="U37" s="22"/>
    </row>
    <row r="38" spans="1:18" ht="15.75">
      <c r="A38" s="2" t="s">
        <v>36</v>
      </c>
      <c r="B38" s="4"/>
      <c r="C38" s="4"/>
      <c r="D38" s="4"/>
      <c r="E38" s="12"/>
      <c r="F38" s="14"/>
      <c r="G38" s="30">
        <f>(22.17958+32.095361+10.748688)*2.204622/60</f>
        <v>2.3892087168873</v>
      </c>
      <c r="H38" s="31"/>
      <c r="I38" s="31"/>
      <c r="J38" s="31">
        <f>4.623752*2000/60</f>
        <v>154.12506666666664</v>
      </c>
      <c r="K38" s="32"/>
      <c r="L38" s="30">
        <f>(41.175697+960.03)*2.204622/60</f>
        <v>36.7880017688589</v>
      </c>
      <c r="M38" s="30"/>
      <c r="N38" s="31"/>
      <c r="O38" s="22"/>
      <c r="P38" s="22"/>
      <c r="Q38" s="22"/>
      <c r="R38" s="22"/>
    </row>
    <row r="39" spans="1:18" ht="15.75">
      <c r="A39" s="2" t="s">
        <v>37</v>
      </c>
      <c r="B39" s="4"/>
      <c r="C39" s="4"/>
      <c r="D39" s="4"/>
      <c r="E39" s="12"/>
      <c r="F39" s="14"/>
      <c r="G39" s="30">
        <f>(9.715449+23.787495+5.551218)*2.204622/60</f>
        <v>1.4349944122794</v>
      </c>
      <c r="H39" s="31"/>
      <c r="I39" s="31"/>
      <c r="J39" s="31">
        <f>4.603543*2000/60</f>
        <v>153.45143333333334</v>
      </c>
      <c r="K39" s="32"/>
      <c r="L39" s="30">
        <f>(33.224812+2645.636)*2.204622/60</f>
        <v>98.4312580178844</v>
      </c>
      <c r="M39" s="30"/>
      <c r="N39" s="31"/>
      <c r="O39" s="22"/>
      <c r="P39" s="22"/>
      <c r="Q39" s="22"/>
      <c r="R39" s="22"/>
    </row>
    <row r="40" spans="1:18" ht="15.75">
      <c r="A40" s="1" t="s">
        <v>34</v>
      </c>
      <c r="B40" s="1"/>
      <c r="C40" s="1"/>
      <c r="D40" s="1"/>
      <c r="E40" s="15"/>
      <c r="F40" s="34">
        <f>F29+F33+F37</f>
        <v>3929.16</v>
      </c>
      <c r="G40" s="35">
        <f>G29+G33+G37+G38+G39</f>
        <v>21.734333705639102</v>
      </c>
      <c r="H40" s="36">
        <f>E29+F40+G40</f>
        <v>4141.504333705639</v>
      </c>
      <c r="I40" s="36"/>
      <c r="J40" s="36">
        <f>J29+J33+J37+J38+J39</f>
        <v>1745.6105000000002</v>
      </c>
      <c r="K40" s="38">
        <f>K29+K33+K37</f>
        <v>181.45245430744615</v>
      </c>
      <c r="L40" s="35">
        <f>L29+L33+L37+L38+L39</f>
        <v>1783.4879360557688</v>
      </c>
      <c r="M40" s="34"/>
      <c r="N40" s="37"/>
      <c r="O40" s="22"/>
      <c r="P40" s="22"/>
      <c r="Q40" s="22"/>
      <c r="R40" s="22"/>
    </row>
    <row r="41" spans="1:18" ht="18.75">
      <c r="A41" s="16" t="s">
        <v>32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17"/>
      <c r="M41" s="4"/>
      <c r="N41" s="4"/>
      <c r="O41" s="22"/>
      <c r="P41" s="22"/>
      <c r="Q41" s="22"/>
      <c r="R41" s="22"/>
    </row>
    <row r="42" spans="1:18" ht="15.75">
      <c r="A42" s="2" t="s">
        <v>19</v>
      </c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8"/>
      <c r="O42" s="22"/>
      <c r="P42" s="22"/>
      <c r="Q42" s="22"/>
      <c r="R42" s="22"/>
    </row>
    <row r="43" spans="1:18" ht="15.75">
      <c r="A43" s="24" t="s">
        <v>20</v>
      </c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8"/>
      <c r="O43" s="22"/>
      <c r="P43" s="22"/>
      <c r="Q43" s="22"/>
      <c r="R43" s="22"/>
    </row>
    <row r="44" spans="1:18" ht="15.75">
      <c r="A44" s="2" t="s">
        <v>13</v>
      </c>
      <c r="B44" s="18">
        <f ca="1">NOW()</f>
        <v>42626.5937625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2"/>
      <c r="P44" s="22"/>
      <c r="Q44" s="22"/>
      <c r="R44" s="22"/>
    </row>
    <row r="45" spans="15:18" ht="12.75"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2016-09-13T18:15:25Z</dcterms:modified>
  <cp:category/>
  <cp:version/>
  <cp:contentType/>
  <cp:contentStatus/>
</cp:coreProperties>
</file>