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130" windowHeight="7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<sst xmlns="http://schemas.openxmlformats.org/spreadsheetml/2006/main" count="38" uniqueCount="36">
  <si>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</si>
  <si>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</si>
  <si>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</si>
  <si>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</si>
  <si>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</si>
  <si>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</si>
  <si>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</si>
  <si>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</si>
  <si>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</si>
  <si>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</si>
  <si>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</si>
  <si>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</si>
  <si>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</si>
  <si>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</si>
  <si>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</si>
  <si>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</si>
  <si>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</si>
  <si>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</si>
  <si>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</si>
  <si>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</si>
  <si>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</si>
  <si>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</si>
  <si>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</si>
  <si>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>October</t>
  </si>
  <si>
    <t>NA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</si>
  <si>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</si>
  <si>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>November</t>
  </si>
  <si>
    <t>Total to date</t>
  </si>
  <si>
    <t>December</t>
  </si>
  <si>
    <t>January</t>
  </si>
  <si>
    <t>February</t>
  </si>
  <si>
    <r>
      <t>2016/17</t>
    </r>
    <r>
      <rPr>
        <vertAlign val="superscript"/>
        <sz val="12"/>
        <rFont val="Times New Roman"/>
        <family val="1"/>
      </rPr>
      <t>2</t>
    </r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</si>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</sst>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10" xfId="42" applyNumberFormat="1" applyFont="1" applyBorder="1" applyAlignment="1">
      <alignment horizontal="center"/>
    </xf>
    <xf numFmtId="166" fontId="1" fillId="0" borderId="0" xfId="42" applyNumberFormat="1" applyFont="1" applyBorder="1" applyAlignment="1">
      <alignment horizontal="center"/>
    </xf>
    <xf numFmtId="166" fontId="1" fillId="0" borderId="10" xfId="42" applyNumberFormat="1" applyFont="1" applyBorder="1" applyAlignment="1">
      <alignment horizontal="right" indent="1"/>
    </xf>
    <xf numFmtId="166" fontId="1" fillId="0" borderId="0" xfId="4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7" t="s">
        <v>1</v>
      </c>
      <c r="C2" s="17"/>
      <c r="D2" s="17"/>
      <c r="E2" s="17"/>
      <c r="F2" s="3"/>
      <c r="G2" s="17" t="s">
        <v>15</v>
      </c>
      <c r="H2" s="17"/>
      <c r="I2" s="17"/>
      <c r="J2" s="17"/>
      <c r="K2" s="17"/>
    </row>
    <row r="3" spans="1:12" ht="15.75">
      <c r="A3" s="2" t="s">
        <v>13</v>
      </c>
      <c r="B3" s="11" t="s">
        <v>2</v>
      </c>
      <c r="C3" s="10" t="s">
        <v>5</v>
      </c>
      <c r="D3" s="10" t="s">
        <v>6</v>
      </c>
      <c r="E3" s="10" t="s">
        <v>7</v>
      </c>
      <c r="F3" s="10"/>
      <c r="G3" s="17" t="s">
        <v>8</v>
      </c>
      <c r="H3" s="18"/>
      <c r="I3" s="18"/>
      <c r="J3" s="10" t="s">
        <v>9</v>
      </c>
      <c r="K3" s="10" t="s">
        <v>7</v>
      </c>
      <c r="L3" s="10" t="s">
        <v>3</v>
      </c>
    </row>
    <row r="4" spans="1:12" ht="15.75">
      <c r="A4" s="8" t="s">
        <v>14</v>
      </c>
      <c r="B4" s="7" t="s">
        <v>4</v>
      </c>
      <c r="C4" s="4"/>
      <c r="D4" s="4"/>
      <c r="E4" s="4"/>
      <c r="F4" s="4"/>
      <c r="G4" s="7" t="s">
        <v>17</v>
      </c>
      <c r="H4" s="7" t="s">
        <v>18</v>
      </c>
      <c r="I4" s="7" t="s">
        <v>19</v>
      </c>
      <c r="J4" s="4"/>
      <c r="K4" s="4"/>
      <c r="L4" s="10" t="s">
        <v>16</v>
      </c>
    </row>
    <row r="5" spans="1:12" ht="15.75">
      <c r="A5" s="2"/>
      <c r="B5" s="16" t="s">
        <v>10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.75">
      <c r="A7" s="2" t="s">
        <v>21</v>
      </c>
      <c r="B7" s="9">
        <v>1165</v>
      </c>
      <c r="C7" s="9">
        <v>21398.8</v>
      </c>
      <c r="D7" s="9">
        <v>264.333</v>
      </c>
      <c r="E7" s="9">
        <f>+B7+C7+D7</f>
        <v>22828.132999999998</v>
      </c>
      <c r="F7" s="9"/>
      <c r="G7" s="9">
        <f>+K7-J7</f>
        <v>18958.893</v>
      </c>
      <c r="H7" s="9">
        <v>5036.66</v>
      </c>
      <c r="I7" s="9">
        <f>G7-H7</f>
        <v>13922.233</v>
      </c>
      <c r="J7" s="9">
        <v>2014.422</v>
      </c>
      <c r="K7" s="9">
        <f>+E7-L7</f>
        <v>20973.315</v>
      </c>
      <c r="L7" s="9">
        <v>1854.818</v>
      </c>
    </row>
    <row r="8" spans="1:12" ht="18.75">
      <c r="A8" s="2" t="s">
        <v>20</v>
      </c>
      <c r="B8" s="9">
        <f>+L7</f>
        <v>1854.818</v>
      </c>
      <c r="C8" s="9">
        <v>22095</v>
      </c>
      <c r="D8" s="9">
        <v>300</v>
      </c>
      <c r="E8" s="9">
        <f>+B8+C8+D8</f>
        <v>24249.818</v>
      </c>
      <c r="F8" s="9"/>
      <c r="G8" s="9">
        <f>+K8-J8</f>
        <v>19899.818</v>
      </c>
      <c r="H8" s="9">
        <v>5500</v>
      </c>
      <c r="I8" s="9">
        <f>G8-H8</f>
        <v>14399.818</v>
      </c>
      <c r="J8" s="9">
        <v>2400</v>
      </c>
      <c r="K8" s="9">
        <f>+E8-L8</f>
        <v>22299.818</v>
      </c>
      <c r="L8" s="9">
        <v>1950</v>
      </c>
    </row>
    <row r="9" spans="1:12" ht="18.75">
      <c r="A9" s="2" t="s">
        <v>31</v>
      </c>
      <c r="B9" s="9">
        <f>+L8</f>
        <v>1950</v>
      </c>
      <c r="C9" s="9">
        <v>22405</v>
      </c>
      <c r="D9" s="9">
        <v>250</v>
      </c>
      <c r="E9" s="9">
        <f>+B9+C9+D9</f>
        <v>24605</v>
      </c>
      <c r="F9" s="9"/>
      <c r="G9" s="9">
        <f>+K9-J9</f>
        <v>20450</v>
      </c>
      <c r="H9" s="9">
        <v>5950</v>
      </c>
      <c r="I9" s="9">
        <f>G9-H9</f>
        <v>14500</v>
      </c>
      <c r="J9" s="9">
        <v>2400</v>
      </c>
      <c r="K9" s="9">
        <f>+E9-L9</f>
        <v>22850</v>
      </c>
      <c r="L9" s="9">
        <v>1755</v>
      </c>
    </row>
    <row r="10" spans="1:12" ht="15.75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.75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2" t="s">
        <v>22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15.75">
      <c r="A13" s="3" t="s">
        <v>23</v>
      </c>
      <c r="B13" s="13">
        <f>L7</f>
        <v>1854.818</v>
      </c>
      <c r="C13" s="15">
        <v>1962.937</v>
      </c>
      <c r="D13" s="13">
        <f>(11.263021+0+8.383554+0)*2.204622</f>
        <v>43.31327146965</v>
      </c>
      <c r="E13" s="13">
        <f aca="true" t="shared" si="0" ref="E13:E19">SUM(B13:D13)</f>
        <v>3861.06827146965</v>
      </c>
      <c r="F13" s="13"/>
      <c r="G13" s="13">
        <f aca="true" t="shared" si="1" ref="G13:G19">K13-J13</f>
        <v>1741.06667090965</v>
      </c>
      <c r="H13" s="13">
        <v>407.75</v>
      </c>
      <c r="I13" s="13">
        <f aca="true" t="shared" si="2" ref="I13:I20">G13-H13</f>
        <v>1333.31667090965</v>
      </c>
      <c r="J13" s="13">
        <f>(68.4571+0.1688+12.5169+0.3372)*2.204622</f>
        <v>179.63260056</v>
      </c>
      <c r="K13" s="13">
        <f aca="true" t="shared" si="3" ref="K13:K19">E13-L13</f>
        <v>1920.6992714696498</v>
      </c>
      <c r="L13" s="13">
        <f>1569.861+370.508</f>
        <v>1940.3690000000001</v>
      </c>
    </row>
    <row r="14" spans="1:12" ht="15.75">
      <c r="A14" s="3" t="s">
        <v>26</v>
      </c>
      <c r="B14" s="13">
        <f aca="true" t="shared" si="4" ref="B14:B19">L13</f>
        <v>1940.3690000000001</v>
      </c>
      <c r="C14" s="15">
        <v>1901.853</v>
      </c>
      <c r="D14" s="13">
        <f>(0.404275+0.020412+7.673322+0)*2.204622</f>
        <v>17.853048797598</v>
      </c>
      <c r="E14" s="13">
        <f t="shared" si="0"/>
        <v>3860.0750487975984</v>
      </c>
      <c r="F14" s="13"/>
      <c r="G14" s="13">
        <f t="shared" si="1"/>
        <v>1661.2128534475883</v>
      </c>
      <c r="H14" s="13">
        <v>463.63</v>
      </c>
      <c r="I14" s="13">
        <f t="shared" si="2"/>
        <v>1197.5828534475881</v>
      </c>
      <c r="J14" s="13">
        <f>(96.450176+0.052248+8.9125+0.274031)*2.204622</f>
        <v>233.00419535000998</v>
      </c>
      <c r="K14" s="13">
        <f t="shared" si="3"/>
        <v>1894.2170487975982</v>
      </c>
      <c r="L14" s="13">
        <f>1545.181+420.677</f>
        <v>1965.8580000000002</v>
      </c>
    </row>
    <row r="15" spans="1:12" ht="15.75">
      <c r="A15" s="3" t="s">
        <v>28</v>
      </c>
      <c r="B15" s="13">
        <f t="shared" si="4"/>
        <v>1965.8580000000002</v>
      </c>
      <c r="C15" s="15">
        <v>1929.027</v>
      </c>
      <c r="D15" s="13">
        <f>(0.42448+0+9.716081+0)*2.204622</f>
        <v>22.356103872942004</v>
      </c>
      <c r="E15" s="13">
        <f t="shared" si="0"/>
        <v>3917.2411038729424</v>
      </c>
      <c r="F15" s="13"/>
      <c r="G15" s="13">
        <f t="shared" si="1"/>
        <v>1623.9857197235424</v>
      </c>
      <c r="H15" s="13">
        <v>435.62</v>
      </c>
      <c r="I15" s="13">
        <f t="shared" si="2"/>
        <v>1188.3657197235425</v>
      </c>
      <c r="J15" s="13">
        <f>(127.7719+0.1632+17.2275+0.3251)*2.204622</f>
        <v>320.74538414939997</v>
      </c>
      <c r="K15" s="13">
        <f t="shared" si="3"/>
        <v>1944.7311038729424</v>
      </c>
      <c r="L15" s="13">
        <f>1576.849+395.661</f>
        <v>1972.51</v>
      </c>
    </row>
    <row r="16" spans="1:12" ht="15.75">
      <c r="A16" s="3" t="s">
        <v>29</v>
      </c>
      <c r="B16" s="13">
        <f t="shared" si="4"/>
        <v>1972.51</v>
      </c>
      <c r="C16" s="15">
        <v>1864.887</v>
      </c>
      <c r="D16" s="13">
        <f>(0.66165+0+6.999396+0)*2.204622</f>
        <v>16.889710554612</v>
      </c>
      <c r="E16" s="13">
        <f t="shared" si="0"/>
        <v>3854.286710554612</v>
      </c>
      <c r="F16" s="13"/>
      <c r="G16" s="13">
        <f t="shared" si="1"/>
        <v>1575.461717707198</v>
      </c>
      <c r="H16" s="13">
        <v>392.27</v>
      </c>
      <c r="I16" s="13">
        <f t="shared" si="2"/>
        <v>1183.191717707198</v>
      </c>
      <c r="J16" s="13">
        <f>(64.793732+0.202493+10.705986+0.514026)*2.204622</f>
        <v>168.02799284741403</v>
      </c>
      <c r="K16" s="13">
        <f t="shared" si="3"/>
        <v>1743.489710554612</v>
      </c>
      <c r="L16" s="13">
        <f>1724.459+386.338</f>
        <v>2110.797</v>
      </c>
    </row>
    <row r="17" spans="1:12" ht="15.75">
      <c r="A17" s="3" t="s">
        <v>30</v>
      </c>
      <c r="B17" s="13">
        <f t="shared" si="4"/>
        <v>2110.797</v>
      </c>
      <c r="C17" s="15">
        <v>1795.866</v>
      </c>
      <c r="D17" s="13">
        <f>(6.983861+0+5.636542+0)*2.204622</f>
        <v>27.823218102666</v>
      </c>
      <c r="E17" s="13">
        <f t="shared" si="0"/>
        <v>3934.486218102666</v>
      </c>
      <c r="F17" s="13"/>
      <c r="G17" s="13">
        <f t="shared" si="1"/>
        <v>1539.6784796407198</v>
      </c>
      <c r="H17" s="13">
        <v>394.76</v>
      </c>
      <c r="I17" s="13">
        <f t="shared" si="2"/>
        <v>1144.9184796407199</v>
      </c>
      <c r="J17" s="13">
        <f>(39.741744+0.144371+11.839162+0.270366)*2.204622</f>
        <v>114.63073846194601</v>
      </c>
      <c r="K17" s="13">
        <f t="shared" si="3"/>
        <v>1654.309218102666</v>
      </c>
      <c r="L17" s="13">
        <f>1880.21+399.967</f>
        <v>2280.177</v>
      </c>
    </row>
    <row r="18" spans="1:12" ht="15.75">
      <c r="A18" s="3" t="s">
        <v>32</v>
      </c>
      <c r="B18" s="13">
        <f t="shared" si="4"/>
        <v>2280.177</v>
      </c>
      <c r="C18" s="15">
        <v>1943.537</v>
      </c>
      <c r="D18" s="13">
        <f>(0.591834+0+7.634827+0)*2.204622</f>
        <v>18.136677827142</v>
      </c>
      <c r="E18" s="13">
        <f t="shared" si="0"/>
        <v>4241.850677827142</v>
      </c>
      <c r="F18" s="13"/>
      <c r="G18" s="13">
        <f t="shared" si="1"/>
        <v>1683.8413012733802</v>
      </c>
      <c r="H18" s="13">
        <v>464.48</v>
      </c>
      <c r="I18" s="13">
        <f t="shared" si="2"/>
        <v>1219.3613012733801</v>
      </c>
      <c r="J18" s="13">
        <f>(90.421404+0.56824+14.350833+0.384394)*2.204622</f>
        <v>233.08337655376198</v>
      </c>
      <c r="K18" s="13">
        <f t="shared" si="3"/>
        <v>1916.9246778271422</v>
      </c>
      <c r="L18" s="13">
        <f>1956.599+368.327</f>
        <v>2324.926</v>
      </c>
    </row>
    <row r="19" spans="1:12" ht="15.75">
      <c r="A19" s="3" t="s">
        <v>33</v>
      </c>
      <c r="B19" s="13">
        <f t="shared" si="4"/>
        <v>2324.926</v>
      </c>
      <c r="C19" s="15">
        <v>1840.263</v>
      </c>
      <c r="D19" s="13">
        <f>(3.55044+0+9.479238+0)*2.204622</f>
        <v>28.725514771716004</v>
      </c>
      <c r="E19" s="13">
        <f t="shared" si="0"/>
        <v>4193.914514771716</v>
      </c>
      <c r="F19" s="13"/>
      <c r="G19" s="13">
        <f t="shared" si="1"/>
        <v>1647.7338990769642</v>
      </c>
      <c r="H19" s="13">
        <v>414.75</v>
      </c>
      <c r="I19" s="13">
        <f t="shared" si="2"/>
        <v>1232.9838990769642</v>
      </c>
      <c r="J19" s="13">
        <f>(43.911431+0.152257+12.684186+0.478542)*2.204622</f>
        <v>126.16261569475199</v>
      </c>
      <c r="K19" s="13">
        <f t="shared" si="3"/>
        <v>1773.8965147717163</v>
      </c>
      <c r="L19" s="13">
        <f>2048.554+371.464</f>
        <v>2420.018</v>
      </c>
    </row>
    <row r="20" spans="1:12" ht="15.75">
      <c r="A20" s="3" t="s">
        <v>34</v>
      </c>
      <c r="B20" s="13">
        <f>L19</f>
        <v>2420.018</v>
      </c>
      <c r="C20" s="15">
        <v>1876.184</v>
      </c>
      <c r="D20" s="13">
        <f>(0.629094+0.001199+14.358572+0)*2.204622</f>
        <v>33.04478153403</v>
      </c>
      <c r="E20" s="13">
        <f>SUM(B20:D20)</f>
        <v>4329.246781534031</v>
      </c>
      <c r="F20" s="13"/>
      <c r="G20" s="13">
        <f>K20-J20</f>
        <v>1759.2898444626287</v>
      </c>
      <c r="H20" s="13">
        <v>544</v>
      </c>
      <c r="I20" s="13">
        <f t="shared" si="2"/>
        <v>1215.2898444626287</v>
      </c>
      <c r="J20" s="13">
        <f>(35.456096+0.189388+11.250035+0.195972)*2.204622</f>
        <v>103.81893707140202</v>
      </c>
      <c r="K20" s="13">
        <f>E20-L20</f>
        <v>1863.1087815340306</v>
      </c>
      <c r="L20" s="13">
        <f>2063.24+402.898</f>
        <v>2466.138</v>
      </c>
    </row>
    <row r="21" spans="1:12" ht="15.75">
      <c r="A21" s="3" t="s">
        <v>35</v>
      </c>
      <c r="B21" s="13">
        <f>L20</f>
        <v>2466.138</v>
      </c>
      <c r="C21" s="15">
        <v>1787.234</v>
      </c>
      <c r="D21" s="13">
        <f>(0.618843+0.000579+6.779714+0.02175)*2.204622</f>
        <v>16.360248535092</v>
      </c>
      <c r="E21" s="13">
        <f>SUM(B21:D21)</f>
        <v>4269.7322485350915</v>
      </c>
      <c r="F21" s="13"/>
      <c r="G21" s="13">
        <f>K21-J21</f>
        <v>1681.2108348908653</v>
      </c>
      <c r="H21" s="13" t="s">
        <v>24</v>
      </c>
      <c r="I21" s="13" t="s">
        <v>24</v>
      </c>
      <c r="J21" s="13">
        <f>(58.747836+0.182565+12.59214+0.344842)*2.204622</f>
        <v>158.44041364422597</v>
      </c>
      <c r="K21" s="13">
        <f>E21-L21</f>
        <v>1839.6512485350913</v>
      </c>
      <c r="L21" s="13">
        <f>2048.685+381.396</f>
        <v>2430.081</v>
      </c>
    </row>
    <row r="22" spans="1:12" ht="15.75">
      <c r="A22" s="1" t="s">
        <v>27</v>
      </c>
      <c r="B22" s="12"/>
      <c r="C22" s="12">
        <f>SUM(C13:C21)</f>
        <v>16901.787999999997</v>
      </c>
      <c r="D22" s="12">
        <f>SUM(D13:D21)</f>
        <v>224.50257546544802</v>
      </c>
      <c r="E22" s="14">
        <f>B13+C22+D22</f>
        <v>18981.108575465445</v>
      </c>
      <c r="F22" s="12"/>
      <c r="G22" s="12">
        <f>SUM(G13:G20)</f>
        <v>13232.27048624167</v>
      </c>
      <c r="H22" s="12">
        <f>SUM(H13:H20)</f>
        <v>3517.2599999999998</v>
      </c>
      <c r="I22" s="12">
        <f>SUM(I13:I20)</f>
        <v>9715.010486241672</v>
      </c>
      <c r="J22" s="12">
        <f>SUM(J13:J20)</f>
        <v>1479.105840688686</v>
      </c>
      <c r="K22" s="12">
        <f>SUM(K13:K20)</f>
        <v>14711.376326930358</v>
      </c>
      <c r="L22" s="12"/>
    </row>
    <row r="23" spans="1:12" ht="18.75">
      <c r="A23" s="5" t="s">
        <v>25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2" t="s">
        <v>12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 t="s">
        <v>11</v>
      </c>
      <c r="B25" s="6">
        <f ca="1">NOW()</f>
        <v>42597.66922256944</v>
      </c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U.S. supply and disappearance</dc:title>
  <dc:subject>Agricultural economics</dc:subject>
  <dc:creator> Mark Ash, Shelbi Knisley</dc:creator>
  <cp:keywords>soybean oil, production, imports, exports, disappearance, biodiesel, stocks</cp:keywords>
  <dc:description/>
  <cp:lastModifiedBy>WIN31TONT40</cp:lastModifiedBy>
  <cp:lastPrinted>2014-04-10T19:41:39Z</cp:lastPrinted>
  <dcterms:created xsi:type="dcterms:W3CDTF">2007-04-12T13:46:56Z</dcterms:created>
  <dcterms:modified xsi:type="dcterms:W3CDTF">2016-08-15T20:03:42Z</dcterms:modified>
  <cp:category/>
  <cp:version/>
  <cp:contentType/>
  <cp:contentStatus/>
</cp:coreProperties>
</file>