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3095" activeTab="1"/>
  </bookViews>
  <sheets>
    <sheet name="Table 2" sheetId="1" r:id="rId1"/>
    <sheet name="Table 3" sheetId="2" r:id="rId2"/>
  </sheets>
  <externalReferences>
    <externalReference r:id="rId5"/>
    <externalReference r:id="rId6"/>
    <externalReference r:id="rId7"/>
    <externalReference r:id="rId8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'[3]ExtractFileForDirect'!#REF!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umberGoatsClipped">#REF!</definedName>
    <definedName name="PlantedAcres">#REF!</definedName>
    <definedName name="price">#REF!</definedName>
    <definedName name="_xlnm.Print_Area" localSheetId="0">'Table 2'!$A$1:$G$56</definedName>
    <definedName name="_xlnm.Print_Area" localSheetId="1">'Table 3'!$A$1:$G$64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localSheetId="0" hidden="1">{"Sim",1,"Output 1","Beet!$W$45","1","3","1,000","298503897"}</definedName>
    <definedName name="XLSIMSIM" localSheetId="1" hidden="1">{"Sim",1,"Output 1","Beet!$W$45","1","3","1,000","298503897"}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<sst xmlns="http://schemas.openxmlformats.org/spreadsheetml/2006/main" count="77" uniqueCount="55">
  <si>
    <t xml:space="preserve"> </t>
  </si>
  <si>
    <t>Metric tons, raw value</t>
  </si>
  <si>
    <t>Short tons, raw value</t>
  </si>
  <si>
    <t>Raw sugar TRQ</t>
  </si>
  <si>
    <t xml:space="preserve"> Less shortfall attributable to Mexico 1/</t>
  </si>
  <si>
    <t xml:space="preserve"> Less other shortfall</t>
  </si>
  <si>
    <t xml:space="preserve"> Plus FY 2011 TRQ entries in Oct. and Nov. 2011 </t>
  </si>
  <si>
    <t xml:space="preserve"> Less FY 2012 TRQ entries in September 2011</t>
  </si>
  <si>
    <t xml:space="preserve"> Plus April 2012 increase</t>
  </si>
  <si>
    <t>Total raw sugar TRQ</t>
  </si>
  <si>
    <t>Refined sugar TRQ</t>
  </si>
  <si>
    <t xml:space="preserve"> Allocation to Canada </t>
  </si>
  <si>
    <t xml:space="preserve"> FY 2011 Canada sugar to enter FY 2012</t>
  </si>
  <si>
    <t xml:space="preserve"> Allocation to Mexico </t>
  </si>
  <si>
    <t xml:space="preserve">  Less Mexican shortfall 1/</t>
  </si>
  <si>
    <t xml:space="preserve"> Global</t>
  </si>
  <si>
    <t xml:space="preserve"> FY 2011 Global sugar to enter FY 2012</t>
  </si>
  <si>
    <t xml:space="preserve"> Specialty</t>
  </si>
  <si>
    <t xml:space="preserve">   Base </t>
  </si>
  <si>
    <t xml:space="preserve">   Additional </t>
  </si>
  <si>
    <t>Total refined sugar TRQ</t>
  </si>
  <si>
    <t>CAFTA/DR TRQ - calendar 2012</t>
  </si>
  <si>
    <t xml:space="preserve"> CAFTA/DR FY 2011, likely to enter in FY 2012</t>
  </si>
  <si>
    <t xml:space="preserve"> CAFTA/DR FY 2012, forecast to enter in FY 2013</t>
  </si>
  <si>
    <t xml:space="preserve"> Other:</t>
  </si>
  <si>
    <t>Singapore, Bahrain, Jordan</t>
  </si>
  <si>
    <t>Peru</t>
  </si>
  <si>
    <t>Colombia</t>
  </si>
  <si>
    <t xml:space="preserve"> Colombia CY 2011, entered Oct-Dec 2011</t>
  </si>
  <si>
    <t xml:space="preserve"> Colombia CY 2012, forecast to enter Oct-Dec 2012 </t>
  </si>
  <si>
    <t>Total estimate TRQ entries</t>
  </si>
  <si>
    <t>Mexico</t>
  </si>
  <si>
    <t>Re-export program imports</t>
  </si>
  <si>
    <t>Sugar syrups, high-tier</t>
  </si>
  <si>
    <t>Total projected imports</t>
  </si>
  <si>
    <t xml:space="preserve">1/ Total entries from Mexico, quota and non-quota, reflected below. </t>
  </si>
  <si>
    <t>Source: USDA, FAS.</t>
  </si>
  <si>
    <t xml:space="preserve"> Additional Quota</t>
  </si>
  <si>
    <t>CAFTA/DR TRQ - calendar 2013</t>
  </si>
  <si>
    <t xml:space="preserve"> CAFTA/DR CY 2012, likely to enter in FY 2013</t>
  </si>
  <si>
    <t xml:space="preserve"> CAFTA/DR CY 2013, forecast to enter in FY 2014</t>
  </si>
  <si>
    <t xml:space="preserve"> Colombia CY 2012, forecast to enter Oct-Dec 2012</t>
  </si>
  <si>
    <t xml:space="preserve"> Colombia CY 2013, forecast to enter Jan-Sept 2013 </t>
  </si>
  <si>
    <t>MTRV</t>
  </si>
  <si>
    <t>STRV</t>
  </si>
  <si>
    <t>Tranche 1 - Oct. 12, 2012</t>
  </si>
  <si>
    <t>Tranche 2 - Oct. 26, 2012</t>
  </si>
  <si>
    <t>Tranche 3 - Jan. 11, 2013</t>
  </si>
  <si>
    <t>Tranche 4 - Apr. 11, 2013</t>
  </si>
  <si>
    <t>Tranche 5 - July 11, 2013</t>
  </si>
  <si>
    <t>Total</t>
  </si>
  <si>
    <t xml:space="preserve"> Specialty 1/</t>
  </si>
  <si>
    <t xml:space="preserve">1/ The tranches of the FY 2013 specialty sugar TRQ open as follows: </t>
  </si>
  <si>
    <t>Table 2 -- USDA estimate of sugar imports in FY 2012</t>
  </si>
  <si>
    <t>Table 3  -- USDA estimate of sugar imports in FY 2013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</si>
</sst>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  <numFmt numFmtId="168" formatCode="0.0000000"/>
    <numFmt numFmtId="169" formatCode="0.000000"/>
    <numFmt numFmtId="170" formatCode="0.00000"/>
    <numFmt numFmtId="171" formatCode="0.00000000"/>
    <numFmt numFmtId="172" formatCode="#,##0.000"/>
    <numFmt numFmtId="173" formatCode="0.0%"/>
    <numFmt numFmtId="174" formatCode="_(* #,##0.0_);_(* \(#,##0.0\);_(* &quot;-&quot;??_);_(@_)"/>
    <numFmt numFmtId="175" formatCode="_(* #,##0.000_);_(* \(#,##0.000\);_(* &quot;-&quot;??_);_(@_)"/>
    <numFmt numFmtId="176" formatCode="_(* #,##0_);_(* \(#,##0\);_(* &quot;-&quot;??_);_(@_)"/>
    <numFmt numFmtId="177" formatCode="0.000000000"/>
    <numFmt numFmtId="178" formatCode="0.0_)"/>
    <numFmt numFmtId="179" formatCode="0_)"/>
    <numFmt numFmtId="180" formatCode="#,##0_______)"/>
    <numFmt numFmtId="181" formatCode="#,##0_____)"/>
    <numFmt numFmtId="182" formatCode="0.000000000000"/>
    <numFmt numFmtId="183" formatCode="#,##0.0000000000000"/>
    <numFmt numFmtId="184" formatCode="#,##0.0000"/>
    <numFmt numFmtId="185" formatCode="#,##0.00000"/>
    <numFmt numFmtId="186" formatCode="#,##0___)"/>
    <numFmt numFmtId="187" formatCode="#,##0.00___)"/>
    <numFmt numFmtId="188" formatCode="#,##0.0___)"/>
    <numFmt numFmtId="189" formatCode="0_);\(0\)"/>
    <numFmt numFmtId="190" formatCode="#,##0.0_)"/>
    <numFmt numFmtId="191" formatCode="[$-409]dddd\,\ mmmm\ dd\,\ yyyy"/>
    <numFmt numFmtId="192" formatCode="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/yy;@"/>
    <numFmt numFmtId="198" formatCode="mmm\-yyyy"/>
    <numFmt numFmtId="199" formatCode="#.00"/>
    <numFmt numFmtId="200" formatCode="&quot;$&quot;#,##0"/>
    <numFmt numFmtId="201" formatCode="_(* #,##0.0000_);_(* \(#,##0.0000\);_(* &quot;-&quot;??_);_(@_)"/>
    <numFmt numFmtId="202" formatCode="#,##0.000000000000"/>
    <numFmt numFmtId="203" formatCode="[$-409]mmm\-yy;@"/>
    <numFmt numFmtId="204" formatCode="#,##0.000000000"/>
    <numFmt numFmtId="205" formatCode="_(* #,##0.0_);_(* \(#,##0.0\);_(* &quot;-&quot;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0.000%"/>
    <numFmt numFmtId="210" formatCode="_(* #,##0.000_);_(* \(#,##0.000\);_(* &quot;-&quot;?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0" fontId="10" fillId="0" borderId="0" applyNumberFormat="0" applyFill="0" applyBorder="0" applyAlignment="0" applyProtection="0"/>
    <xf numFmtId="199" fontId="9" fillId="0" borderId="0">
      <alignment/>
      <protection locked="0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9">
      <alignment/>
      <protection locked="0"/>
    </xf>
    <xf numFmtId="0" fontId="2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ULY%20WASDE%20S&amp;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SELINE\PREWAS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6_07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LAY CAL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Wasde"/>
      <sheetName val="Exports"/>
      <sheetName val="Re-exports"/>
      <sheetName val="PreWasde-Metric"/>
      <sheetName val="MX work Mar 2012"/>
      <sheetName val="MX-PSD1960-2009 (4)"/>
      <sheetName val="SU"/>
      <sheetName val="MDom"/>
      <sheetName val="MDelv"/>
      <sheetName val="MDelv_Use"/>
      <sheetName val="MProd"/>
      <sheetName val="Prodn"/>
      <sheetName val="Cane"/>
      <sheetName val="Beet"/>
      <sheetName val="Beet-CropYr."/>
      <sheetName val="Beet_Co"/>
      <sheetName val="Beet_St"/>
      <sheetName val="beetppi"/>
      <sheetName val="SugCont"/>
      <sheetName val="Sucrose"/>
      <sheetName val="Beet_Desug"/>
      <sheetName val="Beet_Slice"/>
      <sheetName val="Beet_Slice_CropYr"/>
      <sheetName val="Analy_slice"/>
      <sheetName val="EastWest"/>
      <sheetName val="Syrup"/>
      <sheetName val="Table23g"/>
      <sheetName val="Table23h"/>
      <sheetName val="Table23h (2)"/>
      <sheetName val="TRQ2007"/>
      <sheetName val="TRQ2008"/>
      <sheetName val="TRQ2009"/>
      <sheetName val="TRQ2010"/>
      <sheetName val="TRQ2011"/>
      <sheetName val="TRQ2012"/>
      <sheetName val="TRQ2013"/>
      <sheetName val="Chart4a"/>
      <sheetName val="Chart1 (2)"/>
      <sheetName val="RefinerCap"/>
      <sheetName val="FY11 Capacity"/>
      <sheetName val="FY10 Capacity"/>
      <sheetName val="Table 60"/>
      <sheetName val="Misc"/>
      <sheetName val="Chart2"/>
      <sheetName val="Chart2 (2)"/>
      <sheetName val="Stocks"/>
      <sheetName val="CCC1000STRV"/>
      <sheetName val="EndingStocks (2)"/>
      <sheetName val="EndingStocks"/>
      <sheetName val="Balance"/>
      <sheetName val="sugar"/>
      <sheetName val="HFCStables"/>
      <sheetName val="sugarmetric"/>
      <sheetName val="Table 21"/>
      <sheetName val="Puerto Rico DCI"/>
    </sheetNames>
    <sheetDataSet>
      <sheetData sheetId="5">
        <row r="13">
          <cell r="BB13">
            <v>979.8958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1">
      <selection activeCell="A1" sqref="A1:C56"/>
    </sheetView>
  </sheetViews>
  <sheetFormatPr defaultColWidth="9.140625" defaultRowHeight="12.75"/>
  <cols>
    <col min="1" max="1" width="48.14062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3" s="1" customFormat="1" ht="12.75">
      <c r="A1" s="1" t="s">
        <v>53</v>
      </c>
      <c r="B1" s="2"/>
      <c r="C1" s="2"/>
      <c r="D1" s="2"/>
      <c r="E1" s="2" t="s">
        <v>0</v>
      </c>
      <c r="F1" s="2"/>
      <c r="G1" s="2"/>
      <c r="I1" s="2"/>
      <c r="J1" s="2"/>
      <c r="K1" s="2"/>
      <c r="L1" s="2"/>
      <c r="M1" s="2"/>
    </row>
    <row r="3" spans="2:13" s="1" customFormat="1" ht="12.75">
      <c r="B3" s="3" t="s">
        <v>1</v>
      </c>
      <c r="C3" s="3" t="s">
        <v>2</v>
      </c>
      <c r="D3" s="2"/>
      <c r="E3" s="2"/>
      <c r="F3" s="2"/>
      <c r="G3" s="2"/>
      <c r="I3" s="2"/>
      <c r="J3" s="2"/>
      <c r="K3" s="2"/>
      <c r="L3" s="2"/>
      <c r="M3" s="2"/>
    </row>
    <row r="5" spans="1:8" ht="12.75">
      <c r="A5" s="4" t="s">
        <v>3</v>
      </c>
      <c r="B5" s="5">
        <v>1117195</v>
      </c>
      <c r="C5" s="5">
        <f>B5*(2204.6225/2000)</f>
        <v>1231496.61694375</v>
      </c>
      <c r="H5" s="6"/>
    </row>
    <row r="6" spans="1:8" ht="12.75">
      <c r="A6" s="4"/>
      <c r="H6" s="6"/>
    </row>
    <row r="7" ht="12.75">
      <c r="A7" t="s">
        <v>4</v>
      </c>
    </row>
    <row r="8" spans="1:9" ht="12.75">
      <c r="A8" t="s">
        <v>5</v>
      </c>
      <c r="B8" s="5">
        <v>-218000</v>
      </c>
      <c r="C8" s="5">
        <f>B8*(2204.6225/2000)</f>
        <v>-240303.8525</v>
      </c>
      <c r="E8" s="5">
        <v>-65000</v>
      </c>
      <c r="F8" s="5">
        <f>E8*(2204.6225/2000)</f>
        <v>-71650.23125000001</v>
      </c>
      <c r="H8" s="5">
        <f>-117026.837928035+12636</f>
        <v>-104390.837928035</v>
      </c>
      <c r="I8" s="5">
        <f>H8*(2204.6225/2000)</f>
        <v>-115071.19504499968</v>
      </c>
    </row>
    <row r="10" spans="1:3" ht="12.75">
      <c r="A10" t="s">
        <v>6</v>
      </c>
      <c r="B10" s="5">
        <v>79906</v>
      </c>
      <c r="C10" s="5">
        <f>B10*(2204.6225/2000)</f>
        <v>88081.2827425</v>
      </c>
    </row>
    <row r="11" spans="1:3" ht="12.75">
      <c r="A11" t="s">
        <v>7</v>
      </c>
      <c r="B11" s="5">
        <v>-20062</v>
      </c>
      <c r="C11" s="5">
        <f>B11*(2204.6225/2000)</f>
        <v>-22114.5682975</v>
      </c>
    </row>
    <row r="13" spans="1:3" ht="12.75">
      <c r="A13" t="s">
        <v>8</v>
      </c>
      <c r="B13" s="5">
        <f>(2000/2204.6225)*C13</f>
        <v>381017.6118587196</v>
      </c>
      <c r="C13" s="5">
        <v>420000</v>
      </c>
    </row>
    <row r="15" spans="1:3" ht="12.75">
      <c r="A15" t="s">
        <v>9</v>
      </c>
      <c r="B15" s="7">
        <f>SUM(B5:B13)</f>
        <v>1340056.6118587195</v>
      </c>
      <c r="C15" s="7">
        <f>SUM(C5:C13)</f>
        <v>1477159.47888875</v>
      </c>
    </row>
    <row r="17" ht="12.75">
      <c r="A17" s="8" t="s">
        <v>10</v>
      </c>
    </row>
    <row r="19" spans="1:3" ht="12.75">
      <c r="A19" t="s">
        <v>11</v>
      </c>
      <c r="B19" s="5">
        <v>12050</v>
      </c>
      <c r="C19" s="5">
        <f>B19*(2204.6225/2000)</f>
        <v>13282.850562500002</v>
      </c>
    </row>
    <row r="20" spans="1:8" ht="12.75">
      <c r="A20" t="s">
        <v>12</v>
      </c>
      <c r="B20" s="5">
        <v>17535</v>
      </c>
      <c r="C20" s="5">
        <f>B20*(2204.6225/2000)</f>
        <v>19329.027768750002</v>
      </c>
      <c r="H20" s="6"/>
    </row>
    <row r="21" ht="12.75">
      <c r="H21" s="6"/>
    </row>
    <row r="22" spans="1:8" ht="12.75">
      <c r="A22" t="s">
        <v>13</v>
      </c>
      <c r="H22" s="6"/>
    </row>
    <row r="23" spans="1:8" ht="12.75">
      <c r="A23" t="s">
        <v>14</v>
      </c>
      <c r="H23" s="6"/>
    </row>
    <row r="24" ht="12.75">
      <c r="H24" s="6"/>
    </row>
    <row r="25" spans="1:3" ht="12.75">
      <c r="A25" t="s">
        <v>15</v>
      </c>
      <c r="B25" s="5">
        <v>8294</v>
      </c>
      <c r="C25" s="5">
        <f>B25*(2204.6225/2000)</f>
        <v>9142.5695075</v>
      </c>
    </row>
    <row r="26" spans="1:3" ht="12.75">
      <c r="A26" t="s">
        <v>16</v>
      </c>
      <c r="B26" s="5">
        <v>111078</v>
      </c>
      <c r="C26" s="5">
        <f>B26*(2204.6225/2000)</f>
        <v>122442.52902750002</v>
      </c>
    </row>
    <row r="28" ht="12.75">
      <c r="A28" t="s">
        <v>17</v>
      </c>
    </row>
    <row r="29" spans="1:3" ht="12.75">
      <c r="A29" t="s">
        <v>18</v>
      </c>
      <c r="B29" s="5">
        <v>1656</v>
      </c>
      <c r="C29" s="5">
        <f>B29*(2204.6225/2000)</f>
        <v>1825.4274300000002</v>
      </c>
    </row>
    <row r="30" spans="1:3" ht="12.75">
      <c r="A30" t="s">
        <v>19</v>
      </c>
      <c r="B30" s="9">
        <f>C30*2000/2204.6225</f>
        <v>90718.47901398086</v>
      </c>
      <c r="C30" s="9">
        <v>100000</v>
      </c>
    </row>
    <row r="32" spans="1:3" ht="12.75">
      <c r="A32" s="8" t="s">
        <v>20</v>
      </c>
      <c r="B32" s="7">
        <f>SUM(B19:B30)</f>
        <v>241331.47901398086</v>
      </c>
      <c r="C32" s="7">
        <f>SUM(C19:C30)</f>
        <v>266022.40429625</v>
      </c>
    </row>
    <row r="34" spans="1:5" ht="12.75">
      <c r="A34" s="8" t="s">
        <v>21</v>
      </c>
      <c r="B34" s="7">
        <v>116820</v>
      </c>
      <c r="C34" s="7">
        <f>B34*(2204.62252/2000)</f>
        <v>128772.0013932</v>
      </c>
      <c r="E34" s="10"/>
    </row>
    <row r="35" spans="1:5" ht="12.75">
      <c r="A35" s="11" t="s">
        <v>22</v>
      </c>
      <c r="B35" s="12">
        <v>31543</v>
      </c>
      <c r="C35" s="12">
        <f>B35*(2204.62252/2000)</f>
        <v>34770.20407418</v>
      </c>
      <c r="E35" s="10"/>
    </row>
    <row r="36" spans="1:5" ht="12.75">
      <c r="A36" s="11" t="s">
        <v>23</v>
      </c>
      <c r="B36" s="12">
        <v>-20000</v>
      </c>
      <c r="C36" s="12">
        <f>B36*(2204.62252/2000)</f>
        <v>-22046.2252</v>
      </c>
      <c r="E36" s="10"/>
    </row>
    <row r="37" spans="1:3" ht="12.75">
      <c r="A37" s="11" t="s">
        <v>24</v>
      </c>
      <c r="C37" s="7"/>
    </row>
    <row r="38" spans="1:3" ht="12.75">
      <c r="A38" t="s">
        <v>25</v>
      </c>
      <c r="B38" s="5">
        <v>22</v>
      </c>
      <c r="C38" s="5">
        <f>B38*(2204.625/2000)</f>
        <v>24.250875</v>
      </c>
    </row>
    <row r="39" spans="1:3" ht="12.75">
      <c r="A39" s="11" t="s">
        <v>26</v>
      </c>
      <c r="B39" s="5">
        <v>2000</v>
      </c>
      <c r="C39" s="5">
        <f>B39*(2204.625/2000)</f>
        <v>2204.625</v>
      </c>
    </row>
    <row r="40" spans="1:3" ht="12.75">
      <c r="A40" s="11" t="s">
        <v>27</v>
      </c>
      <c r="B40" s="5">
        <v>50000</v>
      </c>
      <c r="C40" s="5">
        <v>55116</v>
      </c>
    </row>
    <row r="41" spans="1:3" ht="12.75">
      <c r="A41" s="11" t="s">
        <v>28</v>
      </c>
      <c r="B41" s="5">
        <v>0</v>
      </c>
      <c r="C41" s="5">
        <v>0</v>
      </c>
    </row>
    <row r="42" spans="1:3" ht="12.75">
      <c r="A42" s="11" t="s">
        <v>29</v>
      </c>
      <c r="B42" s="5">
        <v>-25000</v>
      </c>
      <c r="C42" s="5">
        <f>B42*(2204.625/2000)</f>
        <v>-27557.8125</v>
      </c>
    </row>
    <row r="43" ht="12.75">
      <c r="A43" s="8"/>
    </row>
    <row r="44" spans="1:13" s="16" customFormat="1" ht="12.75">
      <c r="A44" s="13" t="s">
        <v>30</v>
      </c>
      <c r="B44" s="14">
        <f>B15+B32+SUM(B34:B42)</f>
        <v>1736773.0908727003</v>
      </c>
      <c r="C44" s="14">
        <f>C15+C32+SUM(C34:C42)</f>
        <v>1914464.9268273802</v>
      </c>
      <c r="D44" s="15"/>
      <c r="E44" s="15"/>
      <c r="F44" s="15"/>
      <c r="G44" s="15"/>
      <c r="I44" s="15"/>
      <c r="J44" s="15"/>
      <c r="K44" s="15"/>
      <c r="L44" s="15"/>
      <c r="M44" s="15"/>
    </row>
    <row r="45" spans="1:13" s="16" customFormat="1" ht="12.75">
      <c r="A45" s="13"/>
      <c r="B45" s="14"/>
      <c r="C45" s="14"/>
      <c r="D45" s="15"/>
      <c r="E45" s="15"/>
      <c r="F45" s="15"/>
      <c r="G45" s="15"/>
      <c r="I45" s="15"/>
      <c r="J45" s="15"/>
      <c r="K45" s="15"/>
      <c r="L45" s="15"/>
      <c r="M45" s="15"/>
    </row>
    <row r="46" spans="1:13" s="16" customFormat="1" ht="12.75">
      <c r="A46" s="13" t="s">
        <v>31</v>
      </c>
      <c r="B46" s="14">
        <f>'[4]MX-PSD1960-2009 (4)'!BB13*1000</f>
        <v>979895.8</v>
      </c>
      <c r="C46" s="14">
        <f>B46*(2204.6225/2000)</f>
        <v>1080150.1641677502</v>
      </c>
      <c r="D46" s="15"/>
      <c r="E46" s="15"/>
      <c r="F46" s="15"/>
      <c r="G46" s="15"/>
      <c r="I46" s="15"/>
      <c r="J46" s="15"/>
      <c r="K46" s="15"/>
      <c r="L46" s="15"/>
      <c r="M46" s="15"/>
    </row>
    <row r="47" spans="1:13" s="16" customFormat="1" ht="12.75">
      <c r="A47" s="13"/>
      <c r="B47" s="14"/>
      <c r="C47" s="14"/>
      <c r="D47" s="15"/>
      <c r="E47" s="15"/>
      <c r="F47" s="15"/>
      <c r="G47" s="15"/>
      <c r="I47" s="15"/>
      <c r="J47" s="15"/>
      <c r="K47" s="15"/>
      <c r="L47" s="15"/>
      <c r="M47" s="15"/>
    </row>
    <row r="48" spans="1:13" s="16" customFormat="1" ht="12.75">
      <c r="A48" s="13" t="s">
        <v>32</v>
      </c>
      <c r="B48" s="14">
        <f>C48*2000/2204.6225</f>
        <v>589670.1135908755</v>
      </c>
      <c r="C48" s="14">
        <v>650000</v>
      </c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/>
      <c r="B49" s="14"/>
      <c r="C49" s="14"/>
      <c r="D49" s="15"/>
      <c r="E49" s="15"/>
      <c r="F49" s="15"/>
      <c r="G49" s="15"/>
      <c r="I49" s="15"/>
      <c r="J49" s="15"/>
      <c r="K49" s="15"/>
      <c r="L49" s="15"/>
      <c r="M49" s="15"/>
    </row>
    <row r="50" spans="1:13" s="16" customFormat="1" ht="12.75">
      <c r="A50" s="13" t="s">
        <v>33</v>
      </c>
      <c r="B50" s="14">
        <f>(2000/2204.6)*C50</f>
        <v>12700.716683298559</v>
      </c>
      <c r="C50" s="14">
        <v>14000</v>
      </c>
      <c r="D50" s="15"/>
      <c r="E50" s="15"/>
      <c r="F50" s="15"/>
      <c r="G50" s="15"/>
      <c r="I50" s="15"/>
      <c r="J50" s="15"/>
      <c r="K50" s="15"/>
      <c r="L50" s="15"/>
      <c r="M50" s="15"/>
    </row>
    <row r="51" spans="1:13" s="16" customFormat="1" ht="12.75">
      <c r="A51" s="13"/>
      <c r="B51" s="14"/>
      <c r="C51" s="14"/>
      <c r="D51" s="15"/>
      <c r="E51" s="15"/>
      <c r="F51" s="15"/>
      <c r="G51" s="15"/>
      <c r="I51" s="15"/>
      <c r="J51" s="15"/>
      <c r="K51" s="15"/>
      <c r="L51" s="15"/>
      <c r="M51" s="15"/>
    </row>
    <row r="52" spans="1:13" s="16" customFormat="1" ht="12.75">
      <c r="A52" s="13"/>
      <c r="B52" s="14"/>
      <c r="C52" s="14"/>
      <c r="D52" s="15"/>
      <c r="E52" s="15"/>
      <c r="F52" s="15"/>
      <c r="G52" s="15"/>
      <c r="I52" s="15"/>
      <c r="J52" s="15"/>
      <c r="K52" s="15"/>
      <c r="L52" s="15"/>
      <c r="M52" s="15"/>
    </row>
    <row r="53" spans="1:13" s="1" customFormat="1" ht="12.75">
      <c r="A53" s="17" t="s">
        <v>34</v>
      </c>
      <c r="B53" s="18">
        <f>B44+B46+B48+B50</f>
        <v>3319039.721146874</v>
      </c>
      <c r="C53" s="18">
        <f>C44+C46+C48+C50</f>
        <v>3658615.09099513</v>
      </c>
      <c r="D53" s="2"/>
      <c r="E53" s="2"/>
      <c r="F53" s="2"/>
      <c r="G53" s="2"/>
      <c r="I53" s="2"/>
      <c r="J53" s="2"/>
      <c r="K53" s="2"/>
      <c r="L53" s="2"/>
      <c r="M53" s="2"/>
    </row>
    <row r="54" spans="1:13" s="16" customFormat="1" ht="12.75">
      <c r="A54" t="s">
        <v>35</v>
      </c>
      <c r="B54" s="14"/>
      <c r="C54" s="14"/>
      <c r="D54" s="15"/>
      <c r="E54" s="15"/>
      <c r="F54" s="15"/>
      <c r="G54" s="15"/>
      <c r="I54" s="15"/>
      <c r="J54" s="15"/>
      <c r="K54" s="15"/>
      <c r="L54" s="15"/>
      <c r="M54" s="15"/>
    </row>
    <row r="55" spans="1:13" s="16" customFormat="1" ht="12.75">
      <c r="A55" t="s">
        <v>36</v>
      </c>
      <c r="B55" s="14"/>
      <c r="C55" s="14"/>
      <c r="D55" s="15"/>
      <c r="E55" s="15"/>
      <c r="F55" s="15"/>
      <c r="G55" s="15"/>
      <c r="I55" s="15"/>
      <c r="J55" s="15"/>
      <c r="K55" s="15"/>
      <c r="L55" s="15"/>
      <c r="M55" s="15"/>
    </row>
    <row r="56" ht="12.75" customHeight="1">
      <c r="A56" s="19"/>
    </row>
    <row r="57" ht="12.75">
      <c r="C57" s="7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1" max="1" width="43.710937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8" s="1" customFormat="1" ht="12.75">
      <c r="A1" s="1" t="s">
        <v>54</v>
      </c>
      <c r="B1" s="2"/>
      <c r="C1" s="2"/>
      <c r="D1" s="15"/>
      <c r="E1" s="15"/>
      <c r="F1" s="15"/>
      <c r="G1" s="15"/>
      <c r="H1" s="16"/>
      <c r="I1" s="15"/>
      <c r="J1" s="15"/>
      <c r="K1" s="15"/>
      <c r="L1" s="15"/>
      <c r="M1" s="15"/>
      <c r="N1" s="16"/>
      <c r="O1" s="16"/>
      <c r="P1" s="16"/>
      <c r="Q1" s="16"/>
      <c r="R1" s="16"/>
    </row>
    <row r="3" spans="1:18" s="1" customFormat="1" ht="12.75">
      <c r="A3" s="16"/>
      <c r="B3" s="28" t="s">
        <v>1</v>
      </c>
      <c r="C3" s="28" t="s">
        <v>2</v>
      </c>
      <c r="D3" s="15"/>
      <c r="E3" s="15"/>
      <c r="F3" s="15"/>
      <c r="G3" s="15"/>
      <c r="H3" s="16"/>
      <c r="I3" s="15"/>
      <c r="J3" s="15"/>
      <c r="K3" s="15"/>
      <c r="L3" s="15"/>
      <c r="M3" s="15"/>
      <c r="N3" s="16"/>
      <c r="O3" s="16"/>
      <c r="P3" s="16"/>
      <c r="Q3" s="16"/>
      <c r="R3" s="16"/>
    </row>
    <row r="4" spans="1:13" s="16" customFormat="1" ht="12.75">
      <c r="A4" s="1"/>
      <c r="B4" s="22"/>
      <c r="C4" s="22"/>
      <c r="D4" s="15"/>
      <c r="E4" s="15"/>
      <c r="F4" s="15"/>
      <c r="G4" s="15"/>
      <c r="I4" s="15"/>
      <c r="J4" s="15"/>
      <c r="K4" s="15"/>
      <c r="L4" s="15"/>
      <c r="M4" s="15"/>
    </row>
    <row r="6" spans="1:8" ht="12.75">
      <c r="A6" s="4" t="s">
        <v>3</v>
      </c>
      <c r="B6" s="23">
        <f>1117195</f>
        <v>1117195</v>
      </c>
      <c r="C6" s="23">
        <f>B6*(2204.6225/2000)</f>
        <v>1231496.61694375</v>
      </c>
      <c r="H6" s="6"/>
    </row>
    <row r="7" spans="1:8" ht="12.75">
      <c r="A7" s="4"/>
      <c r="B7" s="23"/>
      <c r="C7" s="23"/>
      <c r="H7" s="6"/>
    </row>
    <row r="8" spans="1:3" ht="12.75">
      <c r="A8" t="s">
        <v>4</v>
      </c>
      <c r="B8" s="23"/>
      <c r="C8" s="23"/>
    </row>
    <row r="9" spans="1:8" ht="12.75">
      <c r="A9" t="s">
        <v>5</v>
      </c>
      <c r="B9" s="23">
        <v>-150000</v>
      </c>
      <c r="C9" s="23">
        <f>B9*(2204.6225/2000)</f>
        <v>-165346.6875</v>
      </c>
      <c r="H9" s="5"/>
    </row>
    <row r="10" spans="2:3" ht="12.75">
      <c r="B10" s="23"/>
      <c r="C10" s="23"/>
    </row>
    <row r="11" spans="1:3" ht="12.75">
      <c r="A11" t="s">
        <v>37</v>
      </c>
      <c r="B11" s="23">
        <v>0</v>
      </c>
      <c r="C11" s="23">
        <v>0</v>
      </c>
    </row>
    <row r="12" spans="2:3" ht="12.75">
      <c r="B12" s="23"/>
      <c r="C12" s="23"/>
    </row>
    <row r="13" spans="2:3" ht="12.75">
      <c r="B13" s="23"/>
      <c r="C13" s="23"/>
    </row>
    <row r="14" spans="1:3" ht="12.75">
      <c r="A14" t="s">
        <v>9</v>
      </c>
      <c r="B14" s="24">
        <f>SUM(B6:B12)</f>
        <v>967195</v>
      </c>
      <c r="C14" s="24">
        <f>SUM(C6:C12)</f>
        <v>1066149.92944375</v>
      </c>
    </row>
    <row r="16" ht="12.75">
      <c r="A16" s="8" t="s">
        <v>10</v>
      </c>
    </row>
    <row r="18" spans="1:3" ht="12.75">
      <c r="A18" t="s">
        <v>11</v>
      </c>
      <c r="B18" s="23">
        <v>12050</v>
      </c>
      <c r="C18" s="23">
        <f>B18*(2204.6225/2000)</f>
        <v>13282.850562500002</v>
      </c>
    </row>
    <row r="19" spans="2:8" ht="12.75">
      <c r="B19" s="23"/>
      <c r="C19" s="23"/>
      <c r="H19" s="6"/>
    </row>
    <row r="20" spans="2:8" ht="12.75">
      <c r="B20" s="23"/>
      <c r="C20" s="23"/>
      <c r="H20" s="6"/>
    </row>
    <row r="21" spans="2:8" ht="12.75">
      <c r="B21" s="23"/>
      <c r="C21" s="23"/>
      <c r="H21" s="6"/>
    </row>
    <row r="22" spans="1:3" ht="12.75">
      <c r="A22" t="s">
        <v>15</v>
      </c>
      <c r="B22" s="23">
        <v>8294</v>
      </c>
      <c r="C22" s="23">
        <f>B22*(2204.6225/2000)</f>
        <v>9142.5695075</v>
      </c>
    </row>
    <row r="23" spans="2:3" ht="12.75">
      <c r="B23" s="23"/>
      <c r="C23" s="23"/>
    </row>
    <row r="24" spans="2:3" ht="12.75">
      <c r="B24" s="23"/>
      <c r="C24" s="23"/>
    </row>
    <row r="25" spans="1:3" ht="12.75">
      <c r="A25" t="s">
        <v>51</v>
      </c>
      <c r="B25" s="23"/>
      <c r="C25" s="23"/>
    </row>
    <row r="26" spans="1:8" ht="12.75">
      <c r="A26" t="s">
        <v>18</v>
      </c>
      <c r="B26" s="23">
        <v>1656</v>
      </c>
      <c r="C26" s="23">
        <f>B26*(2204.6225/2000)</f>
        <v>1825.4274300000002</v>
      </c>
      <c r="H26" s="5"/>
    </row>
    <row r="27" spans="1:3" ht="12.75">
      <c r="A27" t="s">
        <v>19</v>
      </c>
      <c r="B27" s="23">
        <v>95254</v>
      </c>
      <c r="C27" s="23">
        <f>B27*(2204.6225/2000)</f>
        <v>104999.5558075</v>
      </c>
    </row>
    <row r="28" spans="2:3" ht="12.75">
      <c r="B28" s="25"/>
      <c r="C28" s="25"/>
    </row>
    <row r="29" spans="2:3" ht="12.75">
      <c r="B29" s="23"/>
      <c r="C29" s="23"/>
    </row>
    <row r="30" spans="1:3" ht="12.75">
      <c r="A30" s="8" t="s">
        <v>20</v>
      </c>
      <c r="B30" s="24">
        <f>SUM(B18:B27)</f>
        <v>117254</v>
      </c>
      <c r="C30" s="24">
        <f>SUM(C18:C27)</f>
        <v>129250.4033075</v>
      </c>
    </row>
    <row r="31" spans="2:3" ht="12.75">
      <c r="B31" s="23"/>
      <c r="C31" s="23"/>
    </row>
    <row r="32" spans="1:5" ht="12.75">
      <c r="A32" s="8" t="s">
        <v>38</v>
      </c>
      <c r="B32" s="24">
        <f>119740+2000</f>
        <v>121740</v>
      </c>
      <c r="C32" s="24">
        <f>B32*(2204.62252/2000)</f>
        <v>134195.3727924</v>
      </c>
      <c r="E32" s="10"/>
    </row>
    <row r="33" spans="1:5" ht="12.75">
      <c r="A33" s="11" t="s">
        <v>39</v>
      </c>
      <c r="B33" s="25">
        <v>15000</v>
      </c>
      <c r="C33" s="25">
        <f>B33*(2204.62252/2000)</f>
        <v>16534.6689</v>
      </c>
      <c r="E33" s="10"/>
    </row>
    <row r="34" spans="1:5" ht="12.75">
      <c r="A34" s="11" t="s">
        <v>40</v>
      </c>
      <c r="B34" s="25">
        <v>-15000</v>
      </c>
      <c r="C34" s="25">
        <f>B34*(2204.62252/2000)</f>
        <v>-16534.6689</v>
      </c>
      <c r="E34" s="10"/>
    </row>
    <row r="35" spans="1:3" ht="12.75">
      <c r="A35" s="11" t="s">
        <v>24</v>
      </c>
      <c r="B35" s="23"/>
      <c r="C35" s="24"/>
    </row>
    <row r="36" spans="1:3" ht="12.75">
      <c r="A36" t="s">
        <v>25</v>
      </c>
      <c r="B36" s="23">
        <v>21</v>
      </c>
      <c r="C36" s="23">
        <f>B36*(2204.625/2000)</f>
        <v>23.1485625</v>
      </c>
    </row>
    <row r="37" spans="1:3" ht="12.75">
      <c r="A37" s="11" t="s">
        <v>26</v>
      </c>
      <c r="B37" s="23">
        <v>2000</v>
      </c>
      <c r="C37" s="23">
        <f>B37*(2204.625/2000)</f>
        <v>2204.625</v>
      </c>
    </row>
    <row r="38" spans="1:3" ht="12.75">
      <c r="A38" s="11" t="s">
        <v>27</v>
      </c>
      <c r="B38" s="23">
        <v>50750</v>
      </c>
      <c r="C38" s="23">
        <f>B38*(2204.625/2000)</f>
        <v>55942.359375</v>
      </c>
    </row>
    <row r="39" spans="1:3" ht="12.75">
      <c r="A39" s="11" t="s">
        <v>41</v>
      </c>
      <c r="B39" s="23">
        <v>25000</v>
      </c>
      <c r="C39" s="23">
        <f>B39*(2204.625/2000)</f>
        <v>27557.8125</v>
      </c>
    </row>
    <row r="40" spans="1:3" ht="12.75">
      <c r="A40" s="11" t="s">
        <v>42</v>
      </c>
      <c r="B40" s="23">
        <v>-25000</v>
      </c>
      <c r="C40" s="23">
        <f>B40*(2204.625/2000)</f>
        <v>-27557.8125</v>
      </c>
    </row>
    <row r="41" spans="1:3" ht="12.75">
      <c r="A41" s="11"/>
      <c r="B41" s="23"/>
      <c r="C41" s="23"/>
    </row>
    <row r="42" spans="1:3" ht="12.75">
      <c r="A42" s="8"/>
      <c r="B42" s="23"/>
      <c r="C42" s="23"/>
    </row>
    <row r="43" spans="1:13" s="16" customFormat="1" ht="12.75">
      <c r="A43" s="13" t="s">
        <v>30</v>
      </c>
      <c r="B43" s="26">
        <f>B14+B30+SUM(B32:B40)</f>
        <v>1258960</v>
      </c>
      <c r="C43" s="26">
        <f>C14+C30+SUM(C32:C40)</f>
        <v>1387765.83848115</v>
      </c>
      <c r="D43" s="15"/>
      <c r="E43" s="15"/>
      <c r="F43" s="15"/>
      <c r="G43" s="15"/>
      <c r="I43" s="15"/>
      <c r="J43" s="15"/>
      <c r="K43" s="15"/>
      <c r="L43" s="15"/>
      <c r="M43" s="15"/>
    </row>
    <row r="44" spans="1:13" s="16" customFormat="1" ht="12.75">
      <c r="A44" s="13"/>
      <c r="B44" s="26"/>
      <c r="C44" s="26"/>
      <c r="D44" s="15"/>
      <c r="E44" s="15"/>
      <c r="F44" s="15"/>
      <c r="G44" s="15"/>
      <c r="I44" s="15"/>
      <c r="J44" s="15"/>
      <c r="K44" s="15"/>
      <c r="L44" s="15"/>
      <c r="M44" s="15"/>
    </row>
    <row r="45" spans="1:13" s="16" customFormat="1" ht="12.75">
      <c r="A45" s="13" t="s">
        <v>31</v>
      </c>
      <c r="B45" s="26">
        <f>(2000/2204.6225)*C45</f>
        <v>1051427.171772038</v>
      </c>
      <c r="C45" s="26">
        <v>1159000</v>
      </c>
      <c r="D45" s="15"/>
      <c r="E45" s="15"/>
      <c r="F45" s="15"/>
      <c r="G45" s="15"/>
      <c r="I45" s="15"/>
      <c r="J45" s="15"/>
      <c r="K45" s="15"/>
      <c r="L45" s="15"/>
      <c r="M45" s="15"/>
    </row>
    <row r="46" spans="1:13" s="16" customFormat="1" ht="12.75">
      <c r="A46" s="13"/>
      <c r="B46" s="26"/>
      <c r="C46" s="26"/>
      <c r="D46" s="15"/>
      <c r="E46" s="15"/>
      <c r="F46" s="15"/>
      <c r="G46" s="15"/>
      <c r="I46" s="15"/>
      <c r="J46" s="15"/>
      <c r="K46" s="15"/>
      <c r="L46" s="15"/>
      <c r="M46" s="15"/>
    </row>
    <row r="47" spans="1:13" s="16" customFormat="1" ht="12.75">
      <c r="A47" s="13" t="s">
        <v>32</v>
      </c>
      <c r="B47" s="26">
        <f>C47*2000/2204.6225</f>
        <v>408233.15556291386</v>
      </c>
      <c r="C47" s="26">
        <v>450000</v>
      </c>
      <c r="D47" s="15"/>
      <c r="E47" s="15"/>
      <c r="F47" s="15"/>
      <c r="G47" s="15"/>
      <c r="I47" s="15"/>
      <c r="J47" s="15"/>
      <c r="K47" s="15"/>
      <c r="L47" s="15"/>
      <c r="M47" s="15"/>
    </row>
    <row r="48" spans="1:13" s="16" customFormat="1" ht="12.75">
      <c r="A48" s="13"/>
      <c r="B48" s="26"/>
      <c r="C48" s="26"/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 t="s">
        <v>33</v>
      </c>
      <c r="B49" s="26">
        <f>(2000/2204.6)*C49</f>
        <v>9071.940488070399</v>
      </c>
      <c r="C49" s="26">
        <v>10000</v>
      </c>
      <c r="D49" s="15"/>
      <c r="E49" s="15"/>
      <c r="F49" s="15"/>
      <c r="G49" s="15"/>
      <c r="I49" s="15"/>
      <c r="J49" s="15"/>
      <c r="K49" s="15"/>
      <c r="L49" s="15"/>
      <c r="M49" s="15"/>
    </row>
    <row r="50" spans="1:13" s="16" customFormat="1" ht="12.75">
      <c r="A50" s="13"/>
      <c r="B50" s="26"/>
      <c r="C50" s="26"/>
      <c r="D50" s="15"/>
      <c r="E50" s="15"/>
      <c r="F50" s="15"/>
      <c r="G50" s="15"/>
      <c r="I50" s="15"/>
      <c r="J50" s="15"/>
      <c r="K50" s="15"/>
      <c r="L50" s="15"/>
      <c r="M50" s="15"/>
    </row>
    <row r="51" spans="1:13" s="16" customFormat="1" ht="12.75">
      <c r="A51" s="13"/>
      <c r="B51" s="26"/>
      <c r="C51" s="26"/>
      <c r="D51" s="15"/>
      <c r="E51" s="15"/>
      <c r="F51" s="15"/>
      <c r="G51" s="15"/>
      <c r="I51" s="15"/>
      <c r="J51" s="15"/>
      <c r="K51" s="15"/>
      <c r="L51" s="15"/>
      <c r="M51" s="15"/>
    </row>
    <row r="52" spans="1:18" s="1" customFormat="1" ht="12.75">
      <c r="A52" s="17" t="s">
        <v>34</v>
      </c>
      <c r="B52" s="27">
        <f>B43+B45+B47+B49</f>
        <v>2727692.2678230223</v>
      </c>
      <c r="C52" s="27">
        <f>C43+C45+C47+C49</f>
        <v>3006765.83848115</v>
      </c>
      <c r="D52" s="15"/>
      <c r="E52" s="15"/>
      <c r="F52" s="15"/>
      <c r="G52" s="15"/>
      <c r="H52" s="16"/>
      <c r="I52" s="15"/>
      <c r="J52" s="15"/>
      <c r="K52" s="15"/>
      <c r="L52" s="15"/>
      <c r="M52" s="15"/>
      <c r="N52" s="16"/>
      <c r="O52" s="16"/>
      <c r="P52" s="16"/>
      <c r="Q52" s="16"/>
      <c r="R52" s="16"/>
    </row>
    <row r="53" spans="1:13" s="16" customFormat="1" ht="12.75">
      <c r="A53" t="s">
        <v>52</v>
      </c>
      <c r="B53"/>
      <c r="C53"/>
      <c r="D53" s="15"/>
      <c r="E53" s="15"/>
      <c r="F53" s="15"/>
      <c r="G53" s="15"/>
      <c r="I53" s="15"/>
      <c r="J53" s="15"/>
      <c r="K53" s="15"/>
      <c r="L53" s="15"/>
      <c r="M53" s="15"/>
    </row>
    <row r="54" spans="1:13" s="16" customFormat="1" ht="12.75">
      <c r="A54"/>
      <c r="B54" s="29" t="s">
        <v>43</v>
      </c>
      <c r="C54" s="29" t="s">
        <v>44</v>
      </c>
      <c r="D54" s="15"/>
      <c r="E54" s="15"/>
      <c r="F54" s="15"/>
      <c r="G54" s="15"/>
      <c r="I54" s="15"/>
      <c r="J54" s="15"/>
      <c r="K54" s="15"/>
      <c r="L54" s="15"/>
      <c r="M54" s="15"/>
    </row>
    <row r="55" spans="1:3" ht="12.75" customHeight="1">
      <c r="A55" s="20" t="s">
        <v>45</v>
      </c>
      <c r="B55" s="23">
        <v>1656</v>
      </c>
      <c r="C55" s="23">
        <f>B55*(2204.6225/2000)</f>
        <v>1825.4274300000002</v>
      </c>
    </row>
    <row r="56" spans="1:5" ht="12.75">
      <c r="A56" s="20" t="s">
        <v>46</v>
      </c>
      <c r="B56" s="23">
        <v>35245</v>
      </c>
      <c r="C56" s="23">
        <f>B56*(2204.6225/2000)</f>
        <v>38850.96000625</v>
      </c>
      <c r="D56"/>
      <c r="E56"/>
    </row>
    <row r="57" spans="1:5" ht="12.75">
      <c r="A57" s="20" t="s">
        <v>47</v>
      </c>
      <c r="B57" s="23">
        <v>20003</v>
      </c>
      <c r="C57" s="23">
        <f>B57*(2204.6225/2000)</f>
        <v>22049.53193375</v>
      </c>
      <c r="D57"/>
      <c r="E57"/>
    </row>
    <row r="58" spans="1:3" ht="12.75">
      <c r="A58" s="20" t="s">
        <v>48</v>
      </c>
      <c r="B58" s="23">
        <v>20003</v>
      </c>
      <c r="C58" s="23">
        <f>B58*(2204.6225/2000)</f>
        <v>22049.53193375</v>
      </c>
    </row>
    <row r="59" spans="1:5" ht="12.75">
      <c r="A59" s="21" t="s">
        <v>49</v>
      </c>
      <c r="B59" s="23">
        <v>20003</v>
      </c>
      <c r="C59" s="23">
        <f>B59*(2204.6225/2000)</f>
        <v>22049.53193375</v>
      </c>
      <c r="E59"/>
    </row>
    <row r="60" spans="2:5" ht="12.75">
      <c r="B60" s="23"/>
      <c r="C60" s="30"/>
      <c r="E60"/>
    </row>
    <row r="61" spans="1:5" ht="12.75">
      <c r="A61" s="20" t="s">
        <v>50</v>
      </c>
      <c r="B61" s="23">
        <f>SUM(B55:B59)</f>
        <v>96910</v>
      </c>
      <c r="C61" s="23">
        <f>SUM(C55:C59)</f>
        <v>106824.9832375</v>
      </c>
      <c r="E61"/>
    </row>
    <row r="62" spans="1:5" ht="12.75">
      <c r="A62" t="s">
        <v>36</v>
      </c>
      <c r="E62"/>
    </row>
    <row r="63" ht="12.75">
      <c r="E63"/>
    </row>
    <row r="64" ht="12.75">
      <c r="E64"/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3--USDA estimate of sugar imports in FY 2013</dc:title>
  <dc:subject>Sugar and Sweeteners Table</dc:subject>
  <dc:creator>SHALEY</dc:creator>
  <cp:keywords>estimate, sugar, imports,</cp:keywords>
  <dc:description/>
  <cp:lastModifiedBy>Windows User</cp:lastModifiedBy>
  <cp:lastPrinted>2012-09-16T23:07:00Z</cp:lastPrinted>
  <dcterms:created xsi:type="dcterms:W3CDTF">2012-09-12T14:53:33Z</dcterms:created>
  <dcterms:modified xsi:type="dcterms:W3CDTF">2012-09-18T18:15:49Z</dcterms:modified>
  <cp:category/>
  <cp:version/>
  <cp:contentType/>
  <cp:contentStatus/>
</cp:coreProperties>
</file>