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0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B-1'!$A$1:$G$58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<sst xmlns="http://schemas.openxmlformats.org/spreadsheetml/2006/main" count="167" uniqueCount="65">
  <si>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</si>
  <si>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</si>
  <si>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</si>
  <si>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</si>
  <si>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</si>
  <si>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</si>
  <si>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</si>
  <si>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</si>
  <si>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</si>
  <si>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</si>
  <si>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</si>
  <si>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</si>
  <si>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</si>
  <si>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</si>
  <si>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</si>
  <si>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</si>
  <si>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</si>
  <si>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</si>
  <si>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</si>
  <si>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</si>
  <si>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</si>
  <si>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</si>
  <si>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</si>
  <si>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</si>
  <si>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</si>
  <si>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</si>
  <si>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</si>
  <si>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</si>
  <si>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Source: Error Correction by U.S. Census Bureau in letter to FAS, March 13, 2012</t>
  </si>
  <si>
    <t>Total</t>
  </si>
  <si>
    <t xml:space="preserve">                         Corrected 1/</t>
  </si>
  <si>
    <t>Refined sugar exports to all countries 3/</t>
  </si>
  <si>
    <t>1/ Corrected = Original + U.S. Census Bureau revision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</si>
  <si>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</si>
  <si>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</si>
  <si>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</si>
  <si>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</si>
  <si>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</si>
  <si>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</si>
  <si>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2/ Refined sugar exports to Mexico = HTS 170112 exports + HTS170191 exports + HTS170199 exports</t>
  </si>
  <si>
    <t>3/ Refined sugar exports to all countries = refined sugar exports to Mexico + refined sugar exports to all other countries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</si>
  <si>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</si>
  <si>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</si>
  <si>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</si>
  <si>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</si>
  <si>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</si>
  <si>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</si>
  <si>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</si>
  <si>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</si>
  <si>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</si>
  <si>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</si>
  <si>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</si>
  <si>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</si>
  <si>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</si>
  <si>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</si>
  <si>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</si>
  <si>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</si>
  <si>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</si>
  <si>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</si>
  <si>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</si>
  <si>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</si>
  <si>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</si>
  <si>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</si>
  <si>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</si>
  <si>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 xml:space="preserve">                  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</si>
</sst>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4" fillId="0" borderId="10" xfId="0" applyFont="1" applyBorder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57">
      <alignment/>
      <protection/>
    </xf>
    <xf numFmtId="0" fontId="5" fillId="0" borderId="0" xfId="57" applyFont="1">
      <alignment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0" xfId="57" applyAlignment="1">
      <alignment horizontal="center"/>
      <protection/>
    </xf>
    <xf numFmtId="3" fontId="5" fillId="0" borderId="0" xfId="57" applyNumberForma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10" xfId="57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3" fontId="5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1174659"/>
        <c:axId val="57558292"/>
      </c:barChart>
      <c:catAx>
        <c:axId val="1174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8292"/>
        <c:crosses val="autoZero"/>
        <c:auto val="1"/>
        <c:lblOffset val="100"/>
        <c:tickLblSkip val="1"/>
        <c:noMultiLvlLbl val="0"/>
      </c:catAx>
      <c:valAx>
        <c:axId val="57558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F17"/>
    </sheetView>
  </sheetViews>
  <sheetFormatPr defaultColWidth="9.140625" defaultRowHeight="12.75"/>
  <cols>
    <col min="1" max="1" width="10.421875" style="19" customWidth="1"/>
    <col min="2" max="2" width="17.28125" style="19" customWidth="1"/>
    <col min="3" max="3" width="23.7109375" style="19" customWidth="1"/>
    <col min="4" max="4" width="21.421875" style="19" customWidth="1"/>
    <col min="5" max="5" width="25.140625" style="19" customWidth="1"/>
    <col min="6" max="6" width="28.140625" style="19" customWidth="1"/>
    <col min="7" max="16384" width="9.140625" style="19" customWidth="1"/>
  </cols>
  <sheetData>
    <row r="1" s="22" customFormat="1" ht="12.75">
      <c r="A1" s="21" t="s">
        <v>62</v>
      </c>
    </row>
    <row r="4" spans="1:6" ht="12.75">
      <c r="A4" s="25" t="s">
        <v>53</v>
      </c>
      <c r="B4" s="25" t="s">
        <v>60</v>
      </c>
      <c r="C4" s="23" t="s">
        <v>41</v>
      </c>
      <c r="D4" s="23" t="s">
        <v>42</v>
      </c>
      <c r="E4" s="23" t="s">
        <v>43</v>
      </c>
      <c r="F4" s="25" t="s">
        <v>54</v>
      </c>
    </row>
    <row r="5" spans="1:6" ht="12.75">
      <c r="A5" s="23"/>
      <c r="B5" s="23"/>
      <c r="C5" s="23" t="s">
        <v>44</v>
      </c>
      <c r="D5" s="23" t="s">
        <v>45</v>
      </c>
      <c r="E5" s="23" t="s">
        <v>46</v>
      </c>
      <c r="F5" s="25" t="s">
        <v>55</v>
      </c>
    </row>
    <row r="6" spans="1:6" ht="12.75">
      <c r="A6" s="23"/>
      <c r="B6" s="23"/>
      <c r="C6" s="23" t="s">
        <v>47</v>
      </c>
      <c r="D6" s="23" t="s">
        <v>48</v>
      </c>
      <c r="E6" s="23" t="s">
        <v>49</v>
      </c>
      <c r="F6" s="25" t="s">
        <v>56</v>
      </c>
    </row>
    <row r="7" spans="1:6" s="22" customFormat="1" ht="12.75">
      <c r="A7" s="26"/>
      <c r="B7" s="26"/>
      <c r="C7" s="26"/>
      <c r="D7" s="26" t="s">
        <v>50</v>
      </c>
      <c r="E7" s="27" t="s">
        <v>61</v>
      </c>
      <c r="F7" s="30" t="s">
        <v>59</v>
      </c>
    </row>
    <row r="8" ht="12.75">
      <c r="D8" s="20" t="s">
        <v>57</v>
      </c>
    </row>
    <row r="10" spans="1:6" ht="12.75">
      <c r="A10" s="23">
        <v>2010</v>
      </c>
      <c r="B10" s="23" t="s">
        <v>51</v>
      </c>
      <c r="C10" s="24">
        <f>'Table B-1'!F36*1.07</f>
        <v>196981.11928</v>
      </c>
      <c r="D10" s="24">
        <f>140813*1.07</f>
        <v>150669.91</v>
      </c>
      <c r="E10" s="24">
        <v>162545</v>
      </c>
      <c r="F10" s="24"/>
    </row>
    <row r="11" spans="1:6" ht="12.75">
      <c r="A11" s="23"/>
      <c r="B11" s="23" t="s">
        <v>52</v>
      </c>
      <c r="C11" s="24">
        <f>('Table B-1'!F53-'Table B-1'!F36)*1.07</f>
        <v>31610.182890000015</v>
      </c>
      <c r="D11" s="24">
        <f>D12-D10</f>
        <v>15878.800000000017</v>
      </c>
      <c r="E11" s="24">
        <v>19932</v>
      </c>
      <c r="F11" s="24"/>
    </row>
    <row r="12" spans="1:6" ht="12.75">
      <c r="A12" s="23"/>
      <c r="B12" s="25" t="s">
        <v>29</v>
      </c>
      <c r="C12" s="24">
        <f>C10+C11</f>
        <v>228591.30217000004</v>
      </c>
      <c r="D12" s="24">
        <f>155653*1.07</f>
        <v>166548.71000000002</v>
      </c>
      <c r="E12" s="24">
        <f>E10+E11</f>
        <v>182477</v>
      </c>
      <c r="F12" s="24">
        <f>210816*(2000/2204.6225)</f>
        <v>191249.06871811388</v>
      </c>
    </row>
    <row r="13" spans="1:6" ht="12.75">
      <c r="A13" s="23"/>
      <c r="B13" s="23"/>
      <c r="C13" s="24"/>
      <c r="D13" s="24"/>
      <c r="E13" s="24"/>
      <c r="F13" s="24"/>
    </row>
    <row r="14" spans="1:6" ht="12.75">
      <c r="A14" s="23">
        <v>2011</v>
      </c>
      <c r="B14" s="23" t="s">
        <v>51</v>
      </c>
      <c r="C14" s="24">
        <f>'Table B-1'!G36*1.07</f>
        <v>157406.74342</v>
      </c>
      <c r="D14" s="24">
        <f>164316*1.07</f>
        <v>175818.12000000002</v>
      </c>
      <c r="E14" s="24">
        <v>167697</v>
      </c>
      <c r="F14" s="24"/>
    </row>
    <row r="15" spans="1:6" ht="12.75">
      <c r="A15" s="23"/>
      <c r="B15" s="23" t="s">
        <v>52</v>
      </c>
      <c r="C15" s="24">
        <f>('Table B-1'!G53-'Table B-1'!G36)*1.07</f>
        <v>54600.19111999999</v>
      </c>
      <c r="D15" s="24">
        <f>D16-D14</f>
        <v>30350.54999999999</v>
      </c>
      <c r="E15" s="24">
        <v>30160</v>
      </c>
      <c r="F15" s="24"/>
    </row>
    <row r="16" spans="1:6" s="22" customFormat="1" ht="12.75">
      <c r="A16" s="26"/>
      <c r="B16" s="27" t="s">
        <v>29</v>
      </c>
      <c r="C16" s="28">
        <f>C14+C15</f>
        <v>212006.93454</v>
      </c>
      <c r="D16" s="28">
        <f>192681*1.07</f>
        <v>206168.67</v>
      </c>
      <c r="E16" s="28">
        <f>E14+E15</f>
        <v>197857</v>
      </c>
      <c r="F16" s="29">
        <f>248233*(2000/2204.6225)</f>
        <v>225193.2020107751</v>
      </c>
    </row>
    <row r="17" ht="12.75">
      <c r="A17" t="s">
        <v>58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28">
      <selection activeCell="A1" sqref="A1:G58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ht="12.75">
      <c r="A1" t="s">
        <v>63</v>
      </c>
    </row>
    <row r="2" s="11" customFormat="1" ht="12.75">
      <c r="A2" s="11" t="s">
        <v>64</v>
      </c>
    </row>
    <row r="4" spans="2:18" ht="15">
      <c r="B4" s="9" t="s">
        <v>20</v>
      </c>
      <c r="R4" s="7" t="s">
        <v>16</v>
      </c>
    </row>
    <row r="5" spans="2:22" ht="12.75">
      <c r="B5" t="s">
        <v>24</v>
      </c>
      <c r="D5" t="s">
        <v>27</v>
      </c>
      <c r="F5" t="s">
        <v>30</v>
      </c>
      <c r="Q5" t="s">
        <v>17</v>
      </c>
      <c r="S5" t="s">
        <v>18</v>
      </c>
      <c r="V5">
        <f>2000/2204.6225</f>
        <v>0.9071847901398086</v>
      </c>
    </row>
    <row r="6" spans="2:17" ht="12.75">
      <c r="B6">
        <v>2010</v>
      </c>
      <c r="C6">
        <v>2011</v>
      </c>
      <c r="D6">
        <v>2010</v>
      </c>
      <c r="E6">
        <v>2011</v>
      </c>
      <c r="F6">
        <v>2010</v>
      </c>
      <c r="G6">
        <v>2011</v>
      </c>
      <c r="Q6" t="s">
        <v>19</v>
      </c>
    </row>
    <row r="7" spans="1:22" ht="12.75">
      <c r="A7" t="s">
        <v>0</v>
      </c>
      <c r="B7" s="4">
        <v>7340.608</v>
      </c>
      <c r="C7" s="4">
        <v>13626.607</v>
      </c>
      <c r="D7" s="4">
        <f aca="true" t="shared" si="0" ref="D7:D18">F7-B7</f>
        <v>-2866.884</v>
      </c>
      <c r="E7" s="4">
        <f aca="true" t="shared" si="1" ref="E7:E18">G7-C7</f>
        <v>-9148.161</v>
      </c>
      <c r="F7" s="4">
        <v>4473.724</v>
      </c>
      <c r="G7" s="4">
        <v>4478.446</v>
      </c>
      <c r="H7" s="4"/>
      <c r="Q7">
        <v>470</v>
      </c>
      <c r="S7" s="4">
        <v>12993</v>
      </c>
      <c r="U7" s="4">
        <f aca="true" t="shared" si="2" ref="U7:U33">Q7+S7</f>
        <v>13463</v>
      </c>
      <c r="V7" s="4">
        <f aca="true" t="shared" si="3" ref="V7:V33">V$5*U7</f>
        <v>12213.428829652243</v>
      </c>
    </row>
    <row r="8" spans="1:22" ht="12.75">
      <c r="A8" t="s">
        <v>1</v>
      </c>
      <c r="B8" s="4">
        <v>20158.258</v>
      </c>
      <c r="C8" s="4">
        <v>21031.646</v>
      </c>
      <c r="D8" s="4">
        <f t="shared" si="0"/>
        <v>-12733.197</v>
      </c>
      <c r="E8" s="4">
        <f t="shared" si="1"/>
        <v>-14194.919000000002</v>
      </c>
      <c r="F8" s="4">
        <v>7425.061000000001</v>
      </c>
      <c r="G8" s="4">
        <v>6836.727</v>
      </c>
      <c r="H8" s="4"/>
      <c r="Q8">
        <v>1792</v>
      </c>
      <c r="S8" s="4">
        <v>14996</v>
      </c>
      <c r="U8" s="4">
        <f t="shared" si="2"/>
        <v>16788</v>
      </c>
      <c r="V8" s="4">
        <f t="shared" si="3"/>
        <v>15229.818256867105</v>
      </c>
    </row>
    <row r="9" spans="1:22" ht="12.75">
      <c r="A9" t="s">
        <v>2</v>
      </c>
      <c r="B9" s="4">
        <v>25120.094</v>
      </c>
      <c r="C9" s="4">
        <v>18411.323</v>
      </c>
      <c r="D9" s="4">
        <f t="shared" si="0"/>
        <v>-14914.827000000001</v>
      </c>
      <c r="E9" s="4">
        <f t="shared" si="1"/>
        <v>-12479.548999999999</v>
      </c>
      <c r="F9" s="4">
        <v>10205.267</v>
      </c>
      <c r="G9" s="4">
        <v>5931.774</v>
      </c>
      <c r="H9" s="4"/>
      <c r="Q9">
        <v>5116</v>
      </c>
      <c r="S9" s="4">
        <v>17767</v>
      </c>
      <c r="U9" s="4">
        <f t="shared" si="2"/>
        <v>22883</v>
      </c>
      <c r="V9" s="4">
        <f t="shared" si="3"/>
        <v>20759.109552769238</v>
      </c>
    </row>
    <row r="10" spans="1:22" ht="12.75">
      <c r="A10" t="s">
        <v>3</v>
      </c>
      <c r="B10" s="4">
        <v>10866.809000000001</v>
      </c>
      <c r="C10" s="4">
        <v>20272.532</v>
      </c>
      <c r="D10" s="4">
        <f t="shared" si="0"/>
        <v>-3774.589000000001</v>
      </c>
      <c r="E10" s="4">
        <f t="shared" si="1"/>
        <v>-13974.266</v>
      </c>
      <c r="F10" s="4">
        <v>7092.22</v>
      </c>
      <c r="G10" s="4">
        <v>6298.2660000000005</v>
      </c>
      <c r="H10" s="4"/>
      <c r="Q10">
        <v>3795</v>
      </c>
      <c r="S10" s="4">
        <v>16588</v>
      </c>
      <c r="U10" s="4">
        <f t="shared" si="2"/>
        <v>20383</v>
      </c>
      <c r="V10" s="4">
        <f t="shared" si="3"/>
        <v>18491.147577419717</v>
      </c>
    </row>
    <row r="11" spans="1:22" ht="12.75">
      <c r="A11" t="s">
        <v>4</v>
      </c>
      <c r="B11" s="4">
        <v>9825.82</v>
      </c>
      <c r="C11" s="4">
        <v>21279.832000000002</v>
      </c>
      <c r="D11" s="4">
        <f t="shared" si="0"/>
        <v>-3797.1179999999995</v>
      </c>
      <c r="E11" s="4">
        <f t="shared" si="1"/>
        <v>-14790.369000000002</v>
      </c>
      <c r="F11" s="4">
        <v>6028.702</v>
      </c>
      <c r="G11" s="4">
        <v>6489.463</v>
      </c>
      <c r="H11" s="4"/>
      <c r="Q11">
        <v>2972</v>
      </c>
      <c r="S11" s="4">
        <v>19398</v>
      </c>
      <c r="U11" s="4">
        <f t="shared" si="2"/>
        <v>22370</v>
      </c>
      <c r="V11" s="4">
        <f t="shared" si="3"/>
        <v>20293.723755427516</v>
      </c>
    </row>
    <row r="12" spans="1:22" ht="12.75">
      <c r="A12" t="s">
        <v>5</v>
      </c>
      <c r="B12" s="4">
        <v>10100.413</v>
      </c>
      <c r="C12" s="4">
        <v>19393.934</v>
      </c>
      <c r="D12" s="4">
        <f t="shared" si="0"/>
        <v>-1453.5249999999996</v>
      </c>
      <c r="E12" s="4">
        <f t="shared" si="1"/>
        <v>-13327.115000000002</v>
      </c>
      <c r="F12" s="4">
        <v>8646.888</v>
      </c>
      <c r="G12" s="4">
        <v>6066.819</v>
      </c>
      <c r="H12" s="4"/>
      <c r="Q12">
        <v>1272</v>
      </c>
      <c r="S12" s="4">
        <v>16826</v>
      </c>
      <c r="U12" s="4">
        <f t="shared" si="2"/>
        <v>18098</v>
      </c>
      <c r="V12" s="4">
        <f t="shared" si="3"/>
        <v>16418.230331950257</v>
      </c>
    </row>
    <row r="13" spans="1:22" ht="12.75">
      <c r="A13" t="s">
        <v>6</v>
      </c>
      <c r="B13" s="4">
        <v>4629.911</v>
      </c>
      <c r="C13" s="4">
        <v>18599.243</v>
      </c>
      <c r="D13" s="4">
        <f t="shared" si="0"/>
        <v>-137.8689999999997</v>
      </c>
      <c r="E13" s="4">
        <f t="shared" si="1"/>
        <v>-12881.283</v>
      </c>
      <c r="F13" s="4">
        <v>4492.042</v>
      </c>
      <c r="G13" s="4">
        <v>5717.96</v>
      </c>
      <c r="H13" s="4"/>
      <c r="Q13">
        <v>2182</v>
      </c>
      <c r="S13" s="4">
        <v>12391</v>
      </c>
      <c r="U13" s="4">
        <f t="shared" si="2"/>
        <v>14573</v>
      </c>
      <c r="V13" s="4">
        <f t="shared" si="3"/>
        <v>13220.40394670743</v>
      </c>
    </row>
    <row r="14" spans="1:22" ht="12.75">
      <c r="A14" t="s">
        <v>7</v>
      </c>
      <c r="B14" s="4">
        <v>7245.712</v>
      </c>
      <c r="C14" s="4">
        <v>27658.437</v>
      </c>
      <c r="D14" s="4">
        <f t="shared" si="0"/>
        <v>-275.6750000000002</v>
      </c>
      <c r="E14" s="4">
        <f t="shared" si="1"/>
        <v>-18448.554000000004</v>
      </c>
      <c r="F14" s="4">
        <v>6970.037</v>
      </c>
      <c r="G14" s="4">
        <v>9209.883</v>
      </c>
      <c r="H14" s="4"/>
      <c r="Q14">
        <v>1853</v>
      </c>
      <c r="S14" s="4">
        <v>16797</v>
      </c>
      <c r="U14" s="4">
        <f t="shared" si="2"/>
        <v>18650</v>
      </c>
      <c r="V14" s="4">
        <f t="shared" si="3"/>
        <v>16918.99633610743</v>
      </c>
    </row>
    <row r="15" spans="1:22" ht="12.75">
      <c r="A15" t="s">
        <v>8</v>
      </c>
      <c r="B15" s="4">
        <v>6621.83</v>
      </c>
      <c r="C15" s="4">
        <v>13499.378</v>
      </c>
      <c r="D15" s="4">
        <f t="shared" si="0"/>
        <v>-428.22899999999936</v>
      </c>
      <c r="E15" s="4">
        <f t="shared" si="1"/>
        <v>-9004.273000000001</v>
      </c>
      <c r="F15" s="4">
        <v>6193.601000000001</v>
      </c>
      <c r="G15" s="4">
        <v>4495.1050000000005</v>
      </c>
      <c r="H15" s="4"/>
      <c r="Q15">
        <v>2295</v>
      </c>
      <c r="S15" s="4">
        <v>17833</v>
      </c>
      <c r="U15" s="4">
        <f t="shared" si="2"/>
        <v>20128</v>
      </c>
      <c r="V15" s="4">
        <f t="shared" si="3"/>
        <v>18259.815455934066</v>
      </c>
    </row>
    <row r="16" spans="1:22" ht="12.75">
      <c r="A16" t="s">
        <v>9</v>
      </c>
      <c r="B16" s="4">
        <v>15548.957</v>
      </c>
      <c r="C16" s="4">
        <v>7904.483</v>
      </c>
      <c r="D16" s="4">
        <f t="shared" si="0"/>
        <v>-7161.741</v>
      </c>
      <c r="E16" s="4">
        <f t="shared" si="1"/>
        <v>-93.77300000000014</v>
      </c>
      <c r="F16" s="4">
        <v>8387.216</v>
      </c>
      <c r="G16" s="4">
        <v>7810.71</v>
      </c>
      <c r="H16" s="4"/>
      <c r="Q16">
        <v>2690</v>
      </c>
      <c r="S16" s="4">
        <v>22598</v>
      </c>
      <c r="U16" s="4">
        <f t="shared" si="2"/>
        <v>25288</v>
      </c>
      <c r="V16" s="4">
        <f t="shared" si="3"/>
        <v>22940.88897305548</v>
      </c>
    </row>
    <row r="17" spans="1:22" ht="12.75">
      <c r="A17" t="s">
        <v>10</v>
      </c>
      <c r="B17" s="4">
        <v>22868.566</v>
      </c>
      <c r="C17" s="4">
        <v>5771.7210000000005</v>
      </c>
      <c r="D17" s="4">
        <f t="shared" si="0"/>
        <v>-14256.803999999998</v>
      </c>
      <c r="E17" s="4">
        <f t="shared" si="1"/>
        <v>0</v>
      </c>
      <c r="F17" s="4">
        <v>8611.762</v>
      </c>
      <c r="G17" s="4">
        <v>5771.7210000000005</v>
      </c>
      <c r="H17" s="4"/>
      <c r="Q17">
        <v>2765</v>
      </c>
      <c r="S17" s="4">
        <v>21614</v>
      </c>
      <c r="U17" s="4">
        <f t="shared" si="2"/>
        <v>24379</v>
      </c>
      <c r="V17" s="4">
        <f t="shared" si="3"/>
        <v>22116.257998818393</v>
      </c>
    </row>
    <row r="18" spans="1:22" ht="12.75">
      <c r="A18" t="s">
        <v>11</v>
      </c>
      <c r="B18" s="4">
        <v>7436.338</v>
      </c>
      <c r="C18" s="4">
        <v>3707.466</v>
      </c>
      <c r="D18" s="4">
        <f t="shared" si="0"/>
        <v>-4986.003</v>
      </c>
      <c r="E18" s="4">
        <f t="shared" si="1"/>
        <v>0</v>
      </c>
      <c r="F18" s="4">
        <v>2450.335</v>
      </c>
      <c r="G18" s="4">
        <v>3707.466</v>
      </c>
      <c r="H18" s="4"/>
      <c r="Q18">
        <v>2536</v>
      </c>
      <c r="S18" s="4">
        <v>9360</v>
      </c>
      <c r="U18" s="4">
        <f t="shared" si="2"/>
        <v>11896</v>
      </c>
      <c r="V18" s="4">
        <f t="shared" si="3"/>
        <v>10791.870263503162</v>
      </c>
    </row>
    <row r="19" spans="1:22" ht="12.75">
      <c r="A19" s="18" t="s">
        <v>29</v>
      </c>
      <c r="B19" s="17">
        <f aca="true" t="shared" si="4" ref="B19:G19">SUM(B7:B18)</f>
        <v>147763.316</v>
      </c>
      <c r="C19" s="17">
        <f t="shared" si="4"/>
        <v>191156.60199999998</v>
      </c>
      <c r="D19" s="17">
        <f t="shared" si="4"/>
        <v>-66786.46100000001</v>
      </c>
      <c r="E19" s="17">
        <f t="shared" si="4"/>
        <v>-118342.26200000002</v>
      </c>
      <c r="F19" s="17">
        <f t="shared" si="4"/>
        <v>80976.85500000001</v>
      </c>
      <c r="G19" s="17">
        <f t="shared" si="4"/>
        <v>72814.34000000001</v>
      </c>
      <c r="H19" s="4"/>
      <c r="Q19">
        <v>1499</v>
      </c>
      <c r="S19" s="4">
        <v>19306</v>
      </c>
      <c r="U19" s="4">
        <f t="shared" si="2"/>
        <v>20805</v>
      </c>
      <c r="V19" s="4">
        <f t="shared" si="3"/>
        <v>18873.97955885872</v>
      </c>
    </row>
    <row r="20" spans="1:22" ht="12.75">
      <c r="A20" s="8"/>
      <c r="B20" s="4"/>
      <c r="C20" s="4"/>
      <c r="D20" s="4"/>
      <c r="E20" s="4"/>
      <c r="F20" s="4"/>
      <c r="G20" s="4"/>
      <c r="H20" s="4"/>
      <c r="S20" s="4"/>
      <c r="U20" s="4"/>
      <c r="V20" s="4"/>
    </row>
    <row r="21" spans="1:22" ht="12.75">
      <c r="A21" s="8"/>
      <c r="B21" s="10" t="s">
        <v>38</v>
      </c>
      <c r="C21" s="4"/>
      <c r="D21" s="4"/>
      <c r="E21" s="4"/>
      <c r="F21" s="4"/>
      <c r="G21" s="4"/>
      <c r="H21" s="4"/>
      <c r="Q21">
        <v>1132</v>
      </c>
      <c r="S21" s="4">
        <v>22143</v>
      </c>
      <c r="U21" s="4">
        <f t="shared" si="2"/>
        <v>23275</v>
      </c>
      <c r="V21" s="4">
        <f t="shared" si="3"/>
        <v>21114.725990504045</v>
      </c>
    </row>
    <row r="22" spans="2:22" ht="12.75">
      <c r="B22" t="s">
        <v>24</v>
      </c>
      <c r="D22" t="s">
        <v>27</v>
      </c>
      <c r="F22" t="s">
        <v>30</v>
      </c>
      <c r="Q22" t="s">
        <v>17</v>
      </c>
      <c r="S22" t="s">
        <v>18</v>
      </c>
      <c r="V22">
        <f>2000/2204.6225</f>
        <v>0.9071847901398086</v>
      </c>
    </row>
    <row r="23" spans="1:22" ht="12.75">
      <c r="A23" s="8"/>
      <c r="B23">
        <v>2010</v>
      </c>
      <c r="C23">
        <v>2011</v>
      </c>
      <c r="F23">
        <v>2010</v>
      </c>
      <c r="G23">
        <v>2011</v>
      </c>
      <c r="H23" s="4"/>
      <c r="Q23">
        <v>1785</v>
      </c>
      <c r="S23" s="4">
        <v>14590</v>
      </c>
      <c r="U23" s="4">
        <f t="shared" si="2"/>
        <v>16375</v>
      </c>
      <c r="V23" s="4">
        <f t="shared" si="3"/>
        <v>14855.150938539366</v>
      </c>
    </row>
    <row r="24" spans="1:22" ht="12.75">
      <c r="A24" t="s">
        <v>0</v>
      </c>
      <c r="B24" s="4">
        <v>12471.523000000001</v>
      </c>
      <c r="C24" s="4">
        <v>21635.796000000002</v>
      </c>
      <c r="D24" s="4">
        <f aca="true" t="shared" si="5" ref="D24:E35">D7</f>
        <v>-2866.884</v>
      </c>
      <c r="E24" s="4">
        <f t="shared" si="5"/>
        <v>-9148.161</v>
      </c>
      <c r="F24" s="4">
        <f aca="true" t="shared" si="6" ref="F24:F35">B24+D7</f>
        <v>9604.639000000001</v>
      </c>
      <c r="G24" s="4">
        <f aca="true" t="shared" si="7" ref="G24:G35">C24+E7</f>
        <v>12487.635000000002</v>
      </c>
      <c r="H24" s="4"/>
      <c r="Q24">
        <v>876</v>
      </c>
      <c r="S24" s="4">
        <v>15575</v>
      </c>
      <c r="U24" s="4">
        <f t="shared" si="2"/>
        <v>16451</v>
      </c>
      <c r="V24" s="4">
        <f t="shared" si="3"/>
        <v>14924.09698258999</v>
      </c>
    </row>
    <row r="25" spans="1:22" ht="12.75">
      <c r="A25" t="s">
        <v>1</v>
      </c>
      <c r="B25" s="4">
        <v>27883.175</v>
      </c>
      <c r="C25" s="4">
        <v>27101.649</v>
      </c>
      <c r="D25" s="4">
        <f t="shared" si="5"/>
        <v>-12733.197</v>
      </c>
      <c r="E25" s="4">
        <f t="shared" si="5"/>
        <v>-14194.919000000002</v>
      </c>
      <c r="F25" s="4">
        <f t="shared" si="6"/>
        <v>15149.978</v>
      </c>
      <c r="G25" s="4">
        <f t="shared" si="7"/>
        <v>12906.73</v>
      </c>
      <c r="H25" s="4"/>
      <c r="Q25">
        <v>1748</v>
      </c>
      <c r="S25" s="4">
        <v>16645</v>
      </c>
      <c r="U25" s="4">
        <f t="shared" si="2"/>
        <v>18393</v>
      </c>
      <c r="V25" s="4">
        <f t="shared" si="3"/>
        <v>16685.8498450415</v>
      </c>
    </row>
    <row r="26" spans="1:22" ht="12.75">
      <c r="A26" t="s">
        <v>2</v>
      </c>
      <c r="B26" s="4">
        <v>33250.304000000004</v>
      </c>
      <c r="C26" s="4">
        <v>23051.104</v>
      </c>
      <c r="D26" s="4">
        <f t="shared" si="5"/>
        <v>-14914.827000000001</v>
      </c>
      <c r="E26" s="4">
        <f t="shared" si="5"/>
        <v>-12479.548999999999</v>
      </c>
      <c r="F26" s="4">
        <f t="shared" si="6"/>
        <v>18335.477000000003</v>
      </c>
      <c r="G26" s="4">
        <f t="shared" si="7"/>
        <v>10571.555</v>
      </c>
      <c r="H26" s="4"/>
      <c r="Q26">
        <v>2170</v>
      </c>
      <c r="S26" s="4">
        <v>21189</v>
      </c>
      <c r="U26" s="4">
        <f t="shared" si="2"/>
        <v>23359</v>
      </c>
      <c r="V26" s="4">
        <f t="shared" si="3"/>
        <v>21190.929512875788</v>
      </c>
    </row>
    <row r="27" spans="1:22" ht="12.75">
      <c r="A27" t="s">
        <v>3</v>
      </c>
      <c r="B27" s="4">
        <v>21840.468</v>
      </c>
      <c r="C27" s="4">
        <v>24522.357</v>
      </c>
      <c r="D27" s="4">
        <f t="shared" si="5"/>
        <v>-3774.589000000001</v>
      </c>
      <c r="E27" s="4">
        <f t="shared" si="5"/>
        <v>-13974.266</v>
      </c>
      <c r="F27" s="4">
        <f t="shared" si="6"/>
        <v>18065.879</v>
      </c>
      <c r="G27" s="4">
        <f t="shared" si="7"/>
        <v>10548.091</v>
      </c>
      <c r="H27" s="4"/>
      <c r="Q27">
        <v>1451</v>
      </c>
      <c r="S27" s="4">
        <v>22374</v>
      </c>
      <c r="U27" s="4">
        <f t="shared" si="2"/>
        <v>23825</v>
      </c>
      <c r="V27" s="4">
        <f t="shared" si="3"/>
        <v>21613.677625080938</v>
      </c>
    </row>
    <row r="28" spans="1:22" ht="12.75">
      <c r="A28" t="s">
        <v>4</v>
      </c>
      <c r="B28" s="4">
        <v>21046.441</v>
      </c>
      <c r="C28" s="4">
        <v>24544.903000000002</v>
      </c>
      <c r="D28" s="4">
        <f t="shared" si="5"/>
        <v>-3797.1179999999995</v>
      </c>
      <c r="E28" s="4">
        <f t="shared" si="5"/>
        <v>-14790.369000000002</v>
      </c>
      <c r="F28" s="4">
        <f t="shared" si="6"/>
        <v>17249.323</v>
      </c>
      <c r="G28" s="4">
        <f t="shared" si="7"/>
        <v>9754.534</v>
      </c>
      <c r="H28" s="4"/>
      <c r="Q28">
        <v>1358</v>
      </c>
      <c r="S28" s="4">
        <v>16961</v>
      </c>
      <c r="U28" s="4">
        <f t="shared" si="2"/>
        <v>18319</v>
      </c>
      <c r="V28" s="4">
        <f t="shared" si="3"/>
        <v>16618.718170571152</v>
      </c>
    </row>
    <row r="29" spans="1:22" ht="12.75">
      <c r="A29" t="s">
        <v>5</v>
      </c>
      <c r="B29" s="4">
        <v>20097.907</v>
      </c>
      <c r="C29" s="4">
        <v>23769.152000000002</v>
      </c>
      <c r="D29" s="4">
        <f t="shared" si="5"/>
        <v>-1453.5249999999996</v>
      </c>
      <c r="E29" s="4">
        <f t="shared" si="5"/>
        <v>-13327.115000000002</v>
      </c>
      <c r="F29" s="4">
        <f t="shared" si="6"/>
        <v>18644.381999999998</v>
      </c>
      <c r="G29" s="4">
        <f t="shared" si="7"/>
        <v>10442.037</v>
      </c>
      <c r="H29" s="4"/>
      <c r="Q29">
        <v>2643</v>
      </c>
      <c r="S29" s="4">
        <v>22935</v>
      </c>
      <c r="U29" s="4">
        <f t="shared" si="2"/>
        <v>25578</v>
      </c>
      <c r="V29" s="4">
        <f t="shared" si="3"/>
        <v>23203.972562196024</v>
      </c>
    </row>
    <row r="30" spans="1:22" ht="12.75">
      <c r="A30" t="s">
        <v>6</v>
      </c>
      <c r="B30" s="4">
        <v>11348.492</v>
      </c>
      <c r="C30" s="4">
        <v>24634.595</v>
      </c>
      <c r="D30" s="4">
        <f t="shared" si="5"/>
        <v>-137.8689999999997</v>
      </c>
      <c r="E30" s="4">
        <f t="shared" si="5"/>
        <v>-12881.283</v>
      </c>
      <c r="F30" s="4">
        <f t="shared" si="6"/>
        <v>11210.623</v>
      </c>
      <c r="G30" s="4">
        <f t="shared" si="7"/>
        <v>11753.312000000002</v>
      </c>
      <c r="H30" s="4"/>
      <c r="Q30">
        <v>5342</v>
      </c>
      <c r="S30" s="4">
        <v>18660</v>
      </c>
      <c r="U30" s="4">
        <f t="shared" si="2"/>
        <v>24002</v>
      </c>
      <c r="V30" s="4">
        <f t="shared" si="3"/>
        <v>21774.249332935684</v>
      </c>
    </row>
    <row r="31" spans="1:22" ht="12.75">
      <c r="A31" t="s">
        <v>7</v>
      </c>
      <c r="B31" s="4">
        <v>15948.254</v>
      </c>
      <c r="C31" s="4">
        <v>34126.411</v>
      </c>
      <c r="D31" s="4">
        <f t="shared" si="5"/>
        <v>-275.6750000000002</v>
      </c>
      <c r="E31" s="4">
        <f t="shared" si="5"/>
        <v>-18448.554000000004</v>
      </c>
      <c r="F31" s="4">
        <f t="shared" si="6"/>
        <v>15672.579000000002</v>
      </c>
      <c r="G31" s="4">
        <f t="shared" si="7"/>
        <v>15677.856999999996</v>
      </c>
      <c r="H31" s="4"/>
      <c r="Q31">
        <v>3498</v>
      </c>
      <c r="S31" s="4">
        <v>15863</v>
      </c>
      <c r="U31" s="4">
        <f t="shared" si="2"/>
        <v>19361</v>
      </c>
      <c r="V31" s="4">
        <f t="shared" si="3"/>
        <v>17564.004721896832</v>
      </c>
    </row>
    <row r="32" spans="1:22" ht="12.75">
      <c r="A32" t="s">
        <v>8</v>
      </c>
      <c r="B32" s="4">
        <v>15161.28</v>
      </c>
      <c r="C32" s="4">
        <v>19650.897</v>
      </c>
      <c r="D32" s="4">
        <f t="shared" si="5"/>
        <v>-428.22899999999936</v>
      </c>
      <c r="E32" s="4">
        <f t="shared" si="5"/>
        <v>-9004.273000000001</v>
      </c>
      <c r="F32" s="4">
        <f t="shared" si="6"/>
        <v>14733.051000000001</v>
      </c>
      <c r="G32" s="4">
        <f t="shared" si="7"/>
        <v>10646.624</v>
      </c>
      <c r="H32" s="4"/>
      <c r="Q32">
        <v>1712</v>
      </c>
      <c r="S32" s="4">
        <v>21453</v>
      </c>
      <c r="U32" s="4">
        <f t="shared" si="2"/>
        <v>23165</v>
      </c>
      <c r="V32" s="4">
        <f t="shared" si="3"/>
        <v>21014.935663588665</v>
      </c>
    </row>
    <row r="33" spans="1:22" ht="12.75">
      <c r="A33" t="s">
        <v>9</v>
      </c>
      <c r="B33" s="4">
        <v>26071.516</v>
      </c>
      <c r="C33" s="4">
        <v>15599.542</v>
      </c>
      <c r="D33" s="4">
        <f t="shared" si="5"/>
        <v>-7161.741</v>
      </c>
      <c r="E33" s="4">
        <f t="shared" si="5"/>
        <v>-93.77300000000014</v>
      </c>
      <c r="F33" s="4">
        <f t="shared" si="6"/>
        <v>18909.775</v>
      </c>
      <c r="G33" s="4">
        <f t="shared" si="7"/>
        <v>15505.769</v>
      </c>
      <c r="H33" s="4"/>
      <c r="Q33">
        <v>939</v>
      </c>
      <c r="S33" s="4">
        <v>19678</v>
      </c>
      <c r="U33" s="4">
        <f t="shared" si="2"/>
        <v>20617</v>
      </c>
      <c r="V33" s="4">
        <f t="shared" si="3"/>
        <v>18703.428818312434</v>
      </c>
    </row>
    <row r="34" spans="1:7" ht="12.75">
      <c r="A34" t="s">
        <v>10</v>
      </c>
      <c r="B34" s="4">
        <v>33078.618</v>
      </c>
      <c r="C34" s="4">
        <v>14296.378</v>
      </c>
      <c r="D34" s="4">
        <f t="shared" si="5"/>
        <v>-14256.803999999998</v>
      </c>
      <c r="E34" s="4">
        <f t="shared" si="5"/>
        <v>0</v>
      </c>
      <c r="F34" s="4">
        <f t="shared" si="6"/>
        <v>18821.814000000006</v>
      </c>
      <c r="G34" s="4">
        <f t="shared" si="7"/>
        <v>14296.378</v>
      </c>
    </row>
    <row r="35" spans="1:7" ht="12.75">
      <c r="A35" t="s">
        <v>11</v>
      </c>
      <c r="B35" s="4">
        <v>12682.987000000001</v>
      </c>
      <c r="C35" s="4">
        <v>12518.584</v>
      </c>
      <c r="D35" s="4">
        <f t="shared" si="5"/>
        <v>-4986.003</v>
      </c>
      <c r="E35" s="4">
        <f t="shared" si="5"/>
        <v>0</v>
      </c>
      <c r="F35" s="4">
        <f t="shared" si="6"/>
        <v>7696.984000000001</v>
      </c>
      <c r="G35" s="4">
        <f t="shared" si="7"/>
        <v>12518.584</v>
      </c>
    </row>
    <row r="36" spans="1:13" ht="12.75">
      <c r="A36" s="18" t="s">
        <v>29</v>
      </c>
      <c r="B36" s="17">
        <f aca="true" t="shared" si="8" ref="B36:G36">SUM(B24:B35)</f>
        <v>250880.965</v>
      </c>
      <c r="C36" s="17">
        <f t="shared" si="8"/>
        <v>265451.36799999996</v>
      </c>
      <c r="D36" s="17">
        <f t="shared" si="8"/>
        <v>-66786.46100000001</v>
      </c>
      <c r="E36" s="17">
        <f t="shared" si="8"/>
        <v>-118342.26200000002</v>
      </c>
      <c r="F36" s="17">
        <f t="shared" si="8"/>
        <v>184094.50400000002</v>
      </c>
      <c r="G36" s="17">
        <f t="shared" si="8"/>
        <v>147109.106</v>
      </c>
      <c r="L36">
        <f>(F36-B36)/B36</f>
        <v>-0.26620776510485755</v>
      </c>
      <c r="M36">
        <f>(G36-C36)/C36</f>
        <v>-0.44581522744309227</v>
      </c>
    </row>
    <row r="37" spans="2:5" ht="12.75">
      <c r="B37" s="4"/>
      <c r="C37" s="4"/>
      <c r="D37" s="4"/>
      <c r="E37" s="4"/>
    </row>
    <row r="38" ht="12.75">
      <c r="B38" s="10" t="s">
        <v>31</v>
      </c>
    </row>
    <row r="39" spans="2:22" ht="12.75">
      <c r="B39" t="s">
        <v>24</v>
      </c>
      <c r="D39" t="s">
        <v>27</v>
      </c>
      <c r="F39" t="s">
        <v>30</v>
      </c>
      <c r="Q39" t="s">
        <v>17</v>
      </c>
      <c r="S39" t="s">
        <v>18</v>
      </c>
      <c r="V39">
        <f>2000/2204.6225</f>
        <v>0.9071847901398086</v>
      </c>
    </row>
    <row r="40" spans="2:8" ht="12.75">
      <c r="B40" s="5">
        <v>2010</v>
      </c>
      <c r="C40" s="5">
        <v>2011</v>
      </c>
      <c r="F40" s="5">
        <v>2010</v>
      </c>
      <c r="G40" s="5">
        <v>2011</v>
      </c>
      <c r="H40" s="4"/>
    </row>
    <row r="41" spans="1:8" ht="12.75">
      <c r="A41" t="s">
        <v>0</v>
      </c>
      <c r="B41" s="4">
        <v>14174.166000000001</v>
      </c>
      <c r="C41" s="4">
        <v>24700.029000000002</v>
      </c>
      <c r="D41" s="4">
        <f aca="true" t="shared" si="9" ref="D41:E52">D24</f>
        <v>-2866.884</v>
      </c>
      <c r="E41" s="4">
        <f t="shared" si="9"/>
        <v>-9148.161</v>
      </c>
      <c r="F41" s="4">
        <f aca="true" t="shared" si="10" ref="F41:F52">B41+D7</f>
        <v>11307.282000000001</v>
      </c>
      <c r="G41" s="4">
        <f aca="true" t="shared" si="11" ref="G41:G52">C41+E7</f>
        <v>15551.868000000002</v>
      </c>
      <c r="H41" s="4"/>
    </row>
    <row r="42" spans="1:8" ht="12.75">
      <c r="A42" t="s">
        <v>1</v>
      </c>
      <c r="B42" s="4">
        <v>29780.858</v>
      </c>
      <c r="C42" s="4">
        <v>30105.575</v>
      </c>
      <c r="D42" s="4">
        <f t="shared" si="9"/>
        <v>-12733.197</v>
      </c>
      <c r="E42" s="4">
        <f t="shared" si="9"/>
        <v>-14194.919000000002</v>
      </c>
      <c r="F42" s="4">
        <f t="shared" si="10"/>
        <v>17047.661</v>
      </c>
      <c r="G42" s="4">
        <f t="shared" si="11"/>
        <v>15910.655999999999</v>
      </c>
      <c r="H42" s="4"/>
    </row>
    <row r="43" spans="1:8" ht="12.75">
      <c r="A43" t="s">
        <v>2</v>
      </c>
      <c r="B43" s="4">
        <v>36186.03</v>
      </c>
      <c r="C43" s="4">
        <v>37930.619</v>
      </c>
      <c r="D43" s="4">
        <f t="shared" si="9"/>
        <v>-14914.827000000001</v>
      </c>
      <c r="E43" s="4">
        <f t="shared" si="9"/>
        <v>-12479.548999999999</v>
      </c>
      <c r="F43" s="4">
        <f t="shared" si="10"/>
        <v>21271.202999999998</v>
      </c>
      <c r="G43" s="4">
        <f t="shared" si="11"/>
        <v>25451.07</v>
      </c>
      <c r="H43" s="4"/>
    </row>
    <row r="44" spans="1:8" ht="12.75">
      <c r="A44" t="s">
        <v>3</v>
      </c>
      <c r="B44" s="4">
        <v>24380.245</v>
      </c>
      <c r="C44" s="4">
        <v>28144.536</v>
      </c>
      <c r="D44" s="4">
        <f t="shared" si="9"/>
        <v>-3774.589000000001</v>
      </c>
      <c r="E44" s="4">
        <f t="shared" si="9"/>
        <v>-13974.266</v>
      </c>
      <c r="F44" s="4">
        <f t="shared" si="10"/>
        <v>20605.656</v>
      </c>
      <c r="G44" s="4">
        <f t="shared" si="11"/>
        <v>14170.27</v>
      </c>
      <c r="H44" s="4"/>
    </row>
    <row r="45" spans="1:8" ht="12.75">
      <c r="A45" t="s">
        <v>4</v>
      </c>
      <c r="B45" s="4">
        <v>23820.13</v>
      </c>
      <c r="C45" s="4">
        <v>27841.897</v>
      </c>
      <c r="D45" s="4">
        <f t="shared" si="9"/>
        <v>-3797.1179999999995</v>
      </c>
      <c r="E45" s="4">
        <f t="shared" si="9"/>
        <v>-14790.369000000002</v>
      </c>
      <c r="F45" s="4">
        <f t="shared" si="10"/>
        <v>20023.012000000002</v>
      </c>
      <c r="G45" s="4">
        <f t="shared" si="11"/>
        <v>13051.527999999998</v>
      </c>
      <c r="H45" s="4"/>
    </row>
    <row r="46" spans="1:8" ht="12.75">
      <c r="A46" t="s">
        <v>5</v>
      </c>
      <c r="B46" s="4">
        <v>22473.457000000002</v>
      </c>
      <c r="C46" s="4">
        <v>26962.85</v>
      </c>
      <c r="D46" s="4">
        <f t="shared" si="9"/>
        <v>-1453.5249999999996</v>
      </c>
      <c r="E46" s="4">
        <f t="shared" si="9"/>
        <v>-13327.115000000002</v>
      </c>
      <c r="F46" s="4">
        <f t="shared" si="10"/>
        <v>21019.932</v>
      </c>
      <c r="G46" s="4">
        <f t="shared" si="11"/>
        <v>13635.734999999997</v>
      </c>
      <c r="H46" s="4"/>
    </row>
    <row r="47" spans="1:8" ht="12.75">
      <c r="A47" t="s">
        <v>6</v>
      </c>
      <c r="B47" s="4">
        <v>13640.528</v>
      </c>
      <c r="C47" s="4">
        <v>27988.099000000002</v>
      </c>
      <c r="D47" s="4">
        <f t="shared" si="9"/>
        <v>-137.8689999999997</v>
      </c>
      <c r="E47" s="4">
        <f t="shared" si="9"/>
        <v>-12881.283</v>
      </c>
      <c r="F47" s="4">
        <f t="shared" si="10"/>
        <v>13502.659</v>
      </c>
      <c r="G47" s="4">
        <f t="shared" si="11"/>
        <v>15106.816000000003</v>
      </c>
      <c r="H47" s="4"/>
    </row>
    <row r="48" spans="1:8" ht="12.75">
      <c r="A48" t="s">
        <v>7</v>
      </c>
      <c r="B48" s="4">
        <v>18986.044</v>
      </c>
      <c r="C48" s="4">
        <v>37912.018000000004</v>
      </c>
      <c r="D48" s="4">
        <f t="shared" si="9"/>
        <v>-275.6750000000002</v>
      </c>
      <c r="E48" s="4">
        <f t="shared" si="9"/>
        <v>-18448.554000000004</v>
      </c>
      <c r="F48" s="4">
        <f t="shared" si="10"/>
        <v>18710.369000000002</v>
      </c>
      <c r="G48" s="4">
        <f t="shared" si="11"/>
        <v>19463.464</v>
      </c>
      <c r="H48" s="4"/>
    </row>
    <row r="49" spans="1:8" ht="12.75">
      <c r="A49" t="s">
        <v>8</v>
      </c>
      <c r="B49" s="4">
        <v>16985.179</v>
      </c>
      <c r="C49" s="4">
        <v>23264.348</v>
      </c>
      <c r="D49" s="4">
        <f t="shared" si="9"/>
        <v>-428.22899999999936</v>
      </c>
      <c r="E49" s="4">
        <f t="shared" si="9"/>
        <v>-9004.273000000001</v>
      </c>
      <c r="F49" s="4">
        <f t="shared" si="10"/>
        <v>16556.95</v>
      </c>
      <c r="G49" s="4">
        <f t="shared" si="11"/>
        <v>14260.075</v>
      </c>
      <c r="H49" s="4"/>
    </row>
    <row r="50" spans="1:8" ht="12.75">
      <c r="A50" t="s">
        <v>9</v>
      </c>
      <c r="B50" s="4">
        <v>28766.802</v>
      </c>
      <c r="C50" s="4">
        <v>19472.432</v>
      </c>
      <c r="D50" s="4">
        <f t="shared" si="9"/>
        <v>-7161.741</v>
      </c>
      <c r="E50" s="4">
        <f t="shared" si="9"/>
        <v>-93.77300000000014</v>
      </c>
      <c r="F50" s="4">
        <f t="shared" si="10"/>
        <v>21605.061</v>
      </c>
      <c r="G50" s="4">
        <f t="shared" si="11"/>
        <v>19378.659</v>
      </c>
      <c r="H50" s="4"/>
    </row>
    <row r="51" spans="1:7" ht="12.75">
      <c r="A51" t="s">
        <v>10</v>
      </c>
      <c r="B51" s="4">
        <v>35599.008</v>
      </c>
      <c r="C51" s="4">
        <v>17037.139</v>
      </c>
      <c r="D51" s="4">
        <f t="shared" si="9"/>
        <v>-14256.803999999998</v>
      </c>
      <c r="E51" s="4">
        <f t="shared" si="9"/>
        <v>0</v>
      </c>
      <c r="F51" s="4">
        <f t="shared" si="10"/>
        <v>21342.204000000005</v>
      </c>
      <c r="G51" s="4">
        <f t="shared" si="11"/>
        <v>17037.139</v>
      </c>
    </row>
    <row r="52" spans="1:7" ht="12.75">
      <c r="A52" t="s">
        <v>11</v>
      </c>
      <c r="B52" s="4">
        <v>15630.745</v>
      </c>
      <c r="C52" s="4">
        <v>15120.042</v>
      </c>
      <c r="D52" s="4">
        <f t="shared" si="9"/>
        <v>-4986.003</v>
      </c>
      <c r="E52" s="4">
        <f t="shared" si="9"/>
        <v>0</v>
      </c>
      <c r="F52" s="4">
        <f t="shared" si="10"/>
        <v>10644.742000000002</v>
      </c>
      <c r="G52" s="4">
        <f t="shared" si="11"/>
        <v>15120.042</v>
      </c>
    </row>
    <row r="53" spans="1:23" s="11" customFormat="1" ht="12.75">
      <c r="A53" s="15" t="s">
        <v>29</v>
      </c>
      <c r="B53" s="16">
        <f aca="true" t="shared" si="12" ref="B53:G53">SUM(B41:B52)</f>
        <v>280423.192</v>
      </c>
      <c r="C53" s="16">
        <f t="shared" si="12"/>
        <v>316479.5840000001</v>
      </c>
      <c r="D53" s="16">
        <f t="shared" si="12"/>
        <v>-66786.46100000001</v>
      </c>
      <c r="E53" s="16">
        <f t="shared" si="12"/>
        <v>-118342.26200000002</v>
      </c>
      <c r="F53" s="16">
        <f t="shared" si="12"/>
        <v>213636.73100000003</v>
      </c>
      <c r="G53" s="16">
        <f t="shared" si="12"/>
        <v>198137.322</v>
      </c>
      <c r="H53" s="12"/>
      <c r="L53">
        <f>(F53-B53)/B53</f>
        <v>-0.2381631152675844</v>
      </c>
      <c r="M53">
        <f>(G53-C53)/C53</f>
        <v>-0.3739333213987038</v>
      </c>
      <c r="V53" s="12"/>
      <c r="W53" s="12"/>
    </row>
    <row r="54" spans="1:23" ht="12.75">
      <c r="A54" t="s">
        <v>32</v>
      </c>
      <c r="C54" s="8"/>
      <c r="G54" s="4"/>
      <c r="H54" s="4"/>
      <c r="V54" s="4"/>
      <c r="W54" s="4"/>
    </row>
    <row r="55" spans="1:23" ht="12.75">
      <c r="A55" t="s">
        <v>39</v>
      </c>
      <c r="C55" s="8"/>
      <c r="G55" s="4"/>
      <c r="H55" s="4"/>
      <c r="V55" s="4"/>
      <c r="W55" s="4"/>
    </row>
    <row r="56" spans="1:23" ht="12.75">
      <c r="A56" t="s">
        <v>40</v>
      </c>
      <c r="C56" s="8"/>
      <c r="G56" s="4"/>
      <c r="H56" s="4"/>
      <c r="V56" s="4"/>
      <c r="W56" s="4"/>
    </row>
    <row r="57" spans="1:23" ht="12.75">
      <c r="A57" t="s">
        <v>28</v>
      </c>
      <c r="B57" s="8"/>
      <c r="C57" s="8"/>
      <c r="G57" s="4"/>
      <c r="H57" s="4"/>
      <c r="V57" s="4"/>
      <c r="W57" s="4"/>
    </row>
    <row r="58" spans="2:23" ht="12.75">
      <c r="B58" s="8"/>
      <c r="C58" s="8"/>
      <c r="G58" s="4"/>
      <c r="H58" s="4"/>
      <c r="V58" s="4"/>
      <c r="W58" s="4"/>
    </row>
    <row r="59" spans="2:23" ht="12.75"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7:23" ht="12.75">
      <c r="G63" s="4"/>
      <c r="H63" s="4"/>
      <c r="V63" s="4"/>
      <c r="W63" s="4"/>
    </row>
    <row r="64" spans="7:23" ht="12.75"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36</v>
      </c>
      <c r="G51" s="8"/>
      <c r="H51" s="14" t="s">
        <v>37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35</v>
      </c>
      <c r="H52" s="13" t="s">
        <v>21</v>
      </c>
      <c r="I52" s="13" t="s">
        <v>35</v>
      </c>
      <c r="L52" s="4"/>
      <c r="M52" s="4"/>
      <c r="AA52" s="4"/>
      <c r="AB52" s="4"/>
    </row>
    <row r="53" spans="5:28" ht="12.75">
      <c r="E53" t="s">
        <v>33</v>
      </c>
      <c r="F53" s="8">
        <f>'Table B-1'!B36</f>
        <v>250880.965</v>
      </c>
      <c r="G53" s="8">
        <f>'Table B-1'!F36</f>
        <v>184094.50400000002</v>
      </c>
      <c r="H53" s="4">
        <f>'Table B-1'!C36</f>
        <v>265451.36799999996</v>
      </c>
      <c r="I53" s="4">
        <f>'Table B-1'!G36</f>
        <v>147109.106</v>
      </c>
      <c r="L53" s="4"/>
      <c r="M53" s="4"/>
      <c r="AA53" s="4"/>
      <c r="AB53" s="4"/>
    </row>
    <row r="54" spans="5:28" ht="12.75">
      <c r="E54" t="s">
        <v>34</v>
      </c>
      <c r="F54" s="8">
        <f>'Table B-1'!B53-'Table B-1'!B36</f>
        <v>29542.226999999984</v>
      </c>
      <c r="G54" s="8">
        <f>'Table B-1'!F53-'Table B-1'!F36</f>
        <v>29542.227000000014</v>
      </c>
      <c r="H54" s="4">
        <f>'Table B-1'!C53-'Table B-1'!C36</f>
        <v>51028.21600000013</v>
      </c>
      <c r="I54" s="4">
        <f>'Table B-1'!G53-'Table B-1'!G36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B2--U.S. sugar exports for fiscal years 2010 and 2011 reported by differing sources</dc:title>
  <dc:subject>Agricultural Economics</dc:subject>
  <dc:creator>S Haley</dc:creator>
  <cp:keywords>sugar, exports, </cp:keywords>
  <dc:description/>
  <cp:lastModifiedBy>Windows User</cp:lastModifiedBy>
  <cp:lastPrinted>2012-04-06T21:35:44Z</cp:lastPrinted>
  <dcterms:created xsi:type="dcterms:W3CDTF">2012-03-26T20:39:39Z</dcterms:created>
  <dcterms:modified xsi:type="dcterms:W3CDTF">2012-04-24T14:28:01Z</dcterms:modified>
  <cp:category>Yearbook Tables</cp:category>
  <cp:version/>
  <cp:contentType/>
  <cp:contentStatus/>
</cp:coreProperties>
</file>