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<sst xmlns="http://schemas.openxmlformats.org/spreadsheetml/2006/main" count="87" uniqueCount="76">
  <si>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</si>
  <si>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</si>
  <si>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</si>
  <si>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</si>
  <si>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</si>
  <si>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</si>
  <si>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</si>
  <si>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</si>
  <si>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</si>
  <si>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</si>
  <si>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</si>
  <si>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</si>
  <si>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</si>
  <si>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</si>
  <si>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</si>
  <si>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</si>
  <si>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</si>
  <si>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</si>
  <si>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</si>
  <si>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</si>
  <si>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</si>
  <si>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</si>
  <si>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</si>
  <si>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</si>
  <si>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</si>
  <si>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</si>
  <si>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</si>
  <si>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</si>
  <si>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</si>
  <si>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</si>
  <si>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</si>
  <si>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</si>
  <si>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</si>
  <si>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</si>
  <si>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</si>
  <si>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</si>
  <si>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</si>
  <si>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</si>
  <si>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</si>
  <si>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</si>
  <si>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</si>
  <si>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</si>
  <si>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</si>
  <si>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</si>
  <si>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</si>
  <si>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</si>
  <si>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</si>
  <si>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</si>
  <si>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</si>
  <si>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</si>
  <si>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</si>
  <si>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</si>
  <si>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</si>
  <si>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</si>
  <si>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</si>
  <si>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</si>
  <si>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</si>
  <si>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</si>
  <si>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</si>
  <si>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</si>
  <si>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</si>
  <si>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</si>
  <si>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</si>
  <si>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</si>
  <si>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</si>
  <si>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</si>
  <si>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</si>
  <si>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</si>
  <si>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</si>
  <si>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</si>
  <si>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</si>
  <si>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1/  Total August-July marketing year commercial shipments. 2/  Total commercial shipments and outstanding sales.</t>
  </si>
  <si>
    <t>Table 8--U.S. commercial rice exports</t>
  </si>
  <si>
    <t>Apr. 3, 2014 2/</t>
  </si>
  <si>
    <t>Apr. 2, 2015 2/</t>
  </si>
  <si>
    <t>Last updated April 10,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</si>
</sst>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8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58" activePane="bottomLeft" state="frozen"/>
      <selection pane="topLeft" activeCell="A1" sqref="A1"/>
      <selection pane="bottomLeft" activeCell="D73" sqref="D73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3.125" style="6" customWidth="1"/>
    <col min="4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72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69</v>
      </c>
      <c r="D3" s="57" t="s">
        <v>68</v>
      </c>
      <c r="E3" s="37" t="s">
        <v>68</v>
      </c>
      <c r="F3" s="37" t="s">
        <v>65</v>
      </c>
      <c r="G3" s="37" t="s">
        <v>62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70</v>
      </c>
      <c r="D4" s="14" t="s">
        <v>70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74</v>
      </c>
      <c r="D5" s="26" t="s">
        <v>73</v>
      </c>
      <c r="E5" s="16" t="s">
        <v>64</v>
      </c>
      <c r="F5" s="16" t="s">
        <v>64</v>
      </c>
      <c r="G5" s="16" t="s">
        <v>64</v>
      </c>
      <c r="H5" s="16" t="s">
        <v>64</v>
      </c>
      <c r="I5" s="16" t="s">
        <v>64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66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64">
        <f aca="true" t="shared" si="0" ref="C9:H9">C10+C11+C12</f>
        <v>27.3</v>
      </c>
      <c r="D9" s="58">
        <f t="shared" si="0"/>
        <v>35.2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f>9.6+14.4</f>
        <v>24</v>
      </c>
      <c r="D10" s="38">
        <f>1.1+27.2</f>
        <v>28.3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f>0.1+2</f>
        <v>2.1</v>
      </c>
      <c r="D11" s="38">
        <f>0.5+2.2</f>
        <v>2.7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f>0.3+0.9</f>
        <v>1.2</v>
      </c>
      <c r="D12" s="38">
        <v>4.2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522</v>
      </c>
      <c r="D14" s="58">
        <f t="shared" si="1"/>
        <v>436.40000000000003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0.2</v>
      </c>
      <c r="D15" s="58">
        <v>5.7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244.8+153.1</f>
        <v>397.9</v>
      </c>
      <c r="D16" s="58">
        <f>130.8+201.4</f>
        <v>332.20000000000005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f>51.7+35</f>
        <v>86.7</v>
      </c>
      <c r="D17" s="58">
        <v>65.8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f>22.4+14.8</f>
        <v>37.2</v>
      </c>
      <c r="D18" s="58">
        <f>12.8+19.9</f>
        <v>32.7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96.3+289.9-C15-C17+C32</f>
        <v>491.8</v>
      </c>
      <c r="D20" s="58">
        <f>46.2+346.8-D15-D17+D32</f>
        <v>450.3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4.4</v>
      </c>
      <c r="D21" s="38">
        <v>8.5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67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123.5</v>
      </c>
      <c r="D23" s="38">
        <v>101.1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v>8.2</v>
      </c>
      <c r="D24" s="58">
        <v>16.2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15.2+43.6</f>
        <v>58.8</v>
      </c>
      <c r="D25" s="58">
        <f>17.9+65.7</f>
        <v>83.6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1.4</v>
      </c>
      <c r="D26" s="38">
        <v>1.4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1.6</v>
      </c>
      <c r="D27" s="38">
        <v>3.2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22.1+60.3</f>
        <v>82.4</v>
      </c>
      <c r="D29" s="58">
        <f>24.1+53.3</f>
        <v>77.4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2.7</v>
      </c>
      <c r="D30" s="38">
        <v>6.4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1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f>88.5+104</f>
        <v>192.5</v>
      </c>
      <c r="D32" s="38">
        <f>24.8+104</f>
        <v>128.8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16.300000000000068</v>
      </c>
      <c r="D33" s="54">
        <f t="shared" si="2"/>
        <v>22.700000000000045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9.8+53.4</f>
        <v>63.2</v>
      </c>
      <c r="D35" s="58">
        <f>11.5+99.2</f>
        <v>110.7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f>8.2+20.6</f>
        <v>28.8</v>
      </c>
      <c r="D37" s="38">
        <f>11+41.7</f>
        <v>52.7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63</v>
      </c>
      <c r="B38" s="4"/>
      <c r="C38" s="38">
        <v>4.2</v>
      </c>
      <c r="D38" s="38">
        <v>2.9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0.4</v>
      </c>
      <c r="D39" s="58">
        <v>6.3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29.5</v>
      </c>
      <c r="D40" s="38">
        <v>47.5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0.1</v>
      </c>
      <c r="D43" s="38">
        <v>1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0.20000000000000284</v>
      </c>
      <c r="D45" s="54">
        <f>D35-SUM(D36:D44)+0.1</f>
        <v>0.39999999999999714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319.9+1365.3</f>
        <v>1685.1999999999998</v>
      </c>
      <c r="D47" s="58">
        <f>258.4+1167.6</f>
        <v>1426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4.3</v>
      </c>
      <c r="D48" s="38">
        <v>4.3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</v>
      </c>
      <c r="D49" s="38">
        <v>0.1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11.6+91.3</f>
        <v>102.89999999999999</v>
      </c>
      <c r="D50" s="58">
        <f>11.2+40.8</f>
        <v>52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f>60.5+152.1</f>
        <v>212.6</v>
      </c>
      <c r="D51" s="58">
        <f>31.9+48.3</f>
        <v>80.19999999999999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3.9+61.4</f>
        <v>65.3</v>
      </c>
      <c r="D52" s="58">
        <f>11.2+40.8</f>
        <v>52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4.3</v>
      </c>
      <c r="D53" s="38">
        <v>6.2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4.3+50.2</f>
        <v>54.5</v>
      </c>
      <c r="D54" s="58">
        <f>4.5+42.5</f>
        <v>47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18.1+44.9</f>
        <v>63</v>
      </c>
      <c r="D55" s="58">
        <f>12.9+52.7</f>
        <v>65.60000000000001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23.7+236.1</f>
        <v>259.8</v>
      </c>
      <c r="D56" s="58">
        <f>26+218.4</f>
        <v>244.4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8+86.8</f>
        <v>94.8</v>
      </c>
      <c r="D57" s="58">
        <f>9.1+83.4</f>
        <v>92.5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0.7</v>
      </c>
      <c r="D58" s="38">
        <v>0.9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0.4</v>
      </c>
      <c r="D59" s="38">
        <v>1.6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158.2+450.2</f>
        <v>608.4</v>
      </c>
      <c r="D60" s="58">
        <f>139.7+502.6</f>
        <v>642.3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f>0.3+2.7</f>
        <v>3</v>
      </c>
      <c r="D61" s="38">
        <f>0.3+3.1</f>
        <v>3.4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2</v>
      </c>
      <c r="D62" s="39">
        <v>10.7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10.2</v>
      </c>
      <c r="D63" s="38">
        <v>24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f>30+164</f>
        <v>194</v>
      </c>
      <c r="D64" s="59">
        <v>33.1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4.999999999999773</v>
      </c>
      <c r="D65" s="60">
        <f t="shared" si="4"/>
        <v>65.70000000000005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44.7</v>
      </c>
      <c r="D67" s="41">
        <v>53.8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836.3+1997.7</f>
        <v>2834</v>
      </c>
      <c r="D69" s="42">
        <f>540.2+2066</f>
        <v>2606.2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71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75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2015-04-13T13:37:13Z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