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<sst xmlns="http://schemas.openxmlformats.org/spreadsheetml/2006/main" count="87" uniqueCount="76">
  <si>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</si>
  <si>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</si>
  <si>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</si>
  <si>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</si>
  <si>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</si>
  <si>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</si>
  <si>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</si>
  <si>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</si>
  <si>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</si>
  <si>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</si>
  <si>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</si>
  <si>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</si>
  <si>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</si>
  <si>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</si>
  <si>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</si>
  <si>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</si>
  <si>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</si>
  <si>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</si>
  <si>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</si>
  <si>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</si>
  <si>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</si>
  <si>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</si>
  <si>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</si>
  <si>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</si>
  <si>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</si>
  <si>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</si>
  <si>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</si>
  <si>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</si>
  <si>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</si>
  <si>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</si>
  <si>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</si>
  <si>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</si>
  <si>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</si>
  <si>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</si>
  <si>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</si>
  <si>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</si>
  <si>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</si>
  <si>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</si>
  <si>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</si>
  <si>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</si>
  <si>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</si>
  <si>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</si>
  <si>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</si>
  <si>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</si>
  <si>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</si>
  <si>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</si>
  <si>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</si>
  <si>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</si>
  <si>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</si>
  <si>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</si>
  <si>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</si>
  <si>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</si>
  <si>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</si>
  <si>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</si>
  <si>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</si>
  <si>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</si>
  <si>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</si>
  <si>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</si>
  <si>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</si>
  <si>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</si>
  <si>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</si>
  <si>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</si>
  <si>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</si>
  <si>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</si>
  <si>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</si>
  <si>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</si>
  <si>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</si>
  <si>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</si>
  <si>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</si>
  <si>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</si>
  <si>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</si>
  <si>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</si>
  <si>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1/  Total August-July marketing year commercial shipments. 2/  Total commercial shipments and outstanding sales.</t>
  </si>
  <si>
    <t>Dec. 4, 2014 2/</t>
  </si>
  <si>
    <t>Dec. 5, 2013 2/</t>
  </si>
  <si>
    <t>Last updated December 11,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</si>
</sst>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0" fontId="2" fillId="0" borderId="0" xfId="58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58" activePane="bottomLeft" state="frozen"/>
      <selection pane="topLeft" activeCell="A1" sqref="A1"/>
      <selection pane="bottomLeft" activeCell="C73" sqref="C73"/>
    </sheetView>
  </sheetViews>
  <sheetFormatPr defaultColWidth="9.625" defaultRowHeight="12.75"/>
  <cols>
    <col min="1" max="1" width="31.375" style="6" customWidth="1"/>
    <col min="2" max="2" width="1.625" style="6" customWidth="1"/>
    <col min="3" max="3" width="13.125" style="6" customWidth="1"/>
    <col min="4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62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70</v>
      </c>
      <c r="D3" s="57" t="s">
        <v>69</v>
      </c>
      <c r="E3" s="37" t="s">
        <v>69</v>
      </c>
      <c r="F3" s="37" t="s">
        <v>66</v>
      </c>
      <c r="G3" s="37" t="s">
        <v>63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71</v>
      </c>
      <c r="D4" s="14" t="s">
        <v>71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73</v>
      </c>
      <c r="D5" s="26" t="s">
        <v>74</v>
      </c>
      <c r="E5" s="16" t="s">
        <v>65</v>
      </c>
      <c r="F5" s="16" t="s">
        <v>65</v>
      </c>
      <c r="G5" s="16" t="s">
        <v>65</v>
      </c>
      <c r="H5" s="16" t="s">
        <v>65</v>
      </c>
      <c r="I5" s="16" t="s">
        <v>65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67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64">
        <f aca="true" t="shared" si="0" ref="C9:H9">C10+C11+C12</f>
        <v>15.6</v>
      </c>
      <c r="D9" s="58">
        <f t="shared" si="0"/>
        <v>24.6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v>12.7</v>
      </c>
      <c r="D10" s="38">
        <v>22.5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f>1.5+0.4</f>
        <v>1.9</v>
      </c>
      <c r="D11" s="38">
        <v>0.5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v>1</v>
      </c>
      <c r="D12" s="38">
        <v>1.6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179.8</v>
      </c>
      <c r="D14" s="58">
        <f t="shared" si="1"/>
        <v>251.30000000000004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0.2</v>
      </c>
      <c r="D15" s="58">
        <v>2.3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f>76.4+60.2</f>
        <v>136.60000000000002</v>
      </c>
      <c r="D16" s="58">
        <f>124.7+45.2</f>
        <v>169.9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f>10.6+17.8</f>
        <v>28.4</v>
      </c>
      <c r="D17" s="58">
        <f>2.3+63.4</f>
        <v>65.7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f>8.7+5.9</f>
        <v>14.6</v>
      </c>
      <c r="D18" s="58">
        <f>10.6+2.8</f>
        <v>13.399999999999999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149+85.9-C15-C17+C32</f>
        <v>353.8</v>
      </c>
      <c r="D20" s="58">
        <f>104.8+149.9-D15-D17+D32</f>
        <v>288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2.9</v>
      </c>
      <c r="D21" s="38">
        <v>3.2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68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120</v>
      </c>
      <c r="D23" s="38">
        <v>40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v>1.8</v>
      </c>
      <c r="D24" s="58">
        <f>3.8+7.6</f>
        <v>11.399999999999999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3.9+24.9</f>
        <v>28.799999999999997</v>
      </c>
      <c r="D25" s="58">
        <f>35+32.7</f>
        <v>67.7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1.2</v>
      </c>
      <c r="D26" s="38">
        <v>0.9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0.7</v>
      </c>
      <c r="D27" s="38">
        <v>1.4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12.1+30.1</f>
        <v>42.2</v>
      </c>
      <c r="D29" s="58">
        <f>17.7+28.6</f>
        <v>46.3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1.7</v>
      </c>
      <c r="D30" s="38">
        <v>3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0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f>134+13.5</f>
        <v>147.5</v>
      </c>
      <c r="D32" s="38">
        <f>88.4+12.9</f>
        <v>101.30000000000001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7.000000000000057</v>
      </c>
      <c r="D33" s="54">
        <f t="shared" si="2"/>
        <v>12.799999999999955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v>51.1</v>
      </c>
      <c r="D35" s="58">
        <f>27.7+46.5</f>
        <v>74.2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v>20.6</v>
      </c>
      <c r="D37" s="38">
        <v>41.3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64</v>
      </c>
      <c r="B38" s="4"/>
      <c r="C38" s="38">
        <v>1.1</v>
      </c>
      <c r="D38" s="38">
        <v>1.8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0.2</v>
      </c>
      <c r="D39" s="58">
        <f>3.4+2.6</f>
        <v>6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v>29.2</v>
      </c>
      <c r="D40" s="38">
        <v>24.5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</v>
      </c>
      <c r="D43" s="38">
        <v>0.5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</v>
      </c>
      <c r="D45" s="54">
        <f>D35-SUM(D36:D44)+0.1</f>
        <v>0.20000000000000853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281.8+724.5</f>
        <v>1006.3</v>
      </c>
      <c r="D47" s="58">
        <f>207.9+590.6</f>
        <v>798.5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2.3</v>
      </c>
      <c r="D48" s="38">
        <v>2.3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13.8+47.9</f>
        <v>61.7</v>
      </c>
      <c r="D50" s="58">
        <f>24.5+47.5</f>
        <v>72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f>1.7+19.8</f>
        <v>21.5</v>
      </c>
      <c r="D51" s="58">
        <f>17.6+16.2</f>
        <v>33.8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23.2+22.4</f>
        <v>45.599999999999994</v>
      </c>
      <c r="D52" s="58">
        <f>11.5+20.2</f>
        <v>31.7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3.3</v>
      </c>
      <c r="D53" s="38">
        <v>3.2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3.6+42.8</f>
        <v>46.4</v>
      </c>
      <c r="D54" s="58">
        <v>29.8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5.3+27.9</f>
        <v>33.199999999999996</v>
      </c>
      <c r="D55" s="58">
        <f>13.3+24.4</f>
        <v>37.7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36.5+128.6</f>
        <v>165.1</v>
      </c>
      <c r="D56" s="58">
        <f>29.7+108.6</f>
        <v>138.29999999999998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13.7+49.5</f>
        <v>63.2</v>
      </c>
      <c r="D57" s="58">
        <f>3+38.5</f>
        <v>41.5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0.4</v>
      </c>
      <c r="D58" s="38">
        <v>0.5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0.2</v>
      </c>
      <c r="D59" s="38">
        <v>1.4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153.2+209.6</f>
        <v>362.79999999999995</v>
      </c>
      <c r="D60" s="58">
        <f>106.7+260.9</f>
        <v>367.59999999999997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1.8</v>
      </c>
      <c r="D61" s="38">
        <v>1.8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1.4</v>
      </c>
      <c r="D62" s="39">
        <v>1.7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0.1</v>
      </c>
      <c r="D63" s="38">
        <v>0.4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f>30+164</f>
        <v>194</v>
      </c>
      <c r="D64" s="59">
        <v>33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3.300000000000068</v>
      </c>
      <c r="D65" s="60">
        <f t="shared" si="4"/>
        <v>1.8000000000000682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13.6</v>
      </c>
      <c r="D67" s="41">
        <v>33.5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665.5+954.5</f>
        <v>1620</v>
      </c>
      <c r="D69" s="42">
        <f>599.1+870.7</f>
        <v>1469.8000000000002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2" customHeight="1">
      <c r="A70" s="47" t="s">
        <v>72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0.5" customHeight="1">
      <c r="A72" s="23" t="s">
        <v>75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2014-12-12T14:28:23Z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