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68" windowWidth="13800" windowHeight="4620" activeTab="0"/>
  </bookViews>
  <sheets>
    <sheet name="RICETABLE7" sheetId="1" r:id="rId1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'RICETABLE7'!$A$1:$H$72</definedName>
    <definedName name="_xlnm.Print_Area">'RICETABLE7'!$A$1:$O$162</definedName>
    <definedName name="Print_Area_MI" localSheetId="0">'RICETABLE7'!$A$1:$H$76</definedName>
    <definedName name="PRINT_AREA_MI">'RICETABLE7'!$A$1:$O$162</definedName>
    <definedName name="RICE">'RICETABLE7'!$A$1:$H$72</definedName>
    <definedName name="TABLE">'RICETABLE7'!$A$1:$I$93</definedName>
    <definedName name="TABLE4">'RICETABLE7'!$M$3:$M$33</definedName>
  </definedNames>
  <calcPr fullCalcOnLoad="1"/>
</workbook>
</file>

<file path=xl/sharedStrings.xml><?xml version="1.0" encoding="utf-8"?>
<sst xmlns="http://schemas.openxmlformats.org/spreadsheetml/2006/main" count="86" uniqueCount="76">
  <si>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</si>
  <si>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</si>
  <si>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</si>
  <si>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</si>
  <si>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</si>
  <si>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</si>
  <si>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</si>
  <si>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</si>
  <si>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</si>
  <si>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</si>
  <si>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</si>
  <si>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</si>
  <si>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</si>
  <si>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</si>
  <si>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</si>
  <si>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</si>
  <si>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</si>
  <si>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</si>
  <si>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</si>
  <si>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</si>
  <si>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</si>
  <si>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</si>
  <si>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</si>
  <si>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</si>
  <si>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</si>
  <si>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</si>
  <si>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</si>
  <si>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</si>
  <si>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</si>
  <si>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</si>
  <si>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</si>
  <si>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</si>
  <si>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</si>
  <si>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</si>
  <si>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</si>
  <si>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</si>
  <si>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</si>
  <si>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</si>
  <si>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</si>
  <si>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</si>
  <si>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</si>
  <si>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</si>
  <si>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</si>
  <si>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</si>
  <si>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</si>
  <si>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</si>
  <si>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</si>
  <si>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</si>
  <si>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</si>
  <si>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</si>
  <si>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</si>
  <si>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</si>
  <si>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</si>
  <si>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</si>
  <si>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</si>
  <si>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</si>
  <si>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</si>
  <si>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</si>
  <si>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</si>
  <si>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</si>
  <si>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</si>
  <si>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</si>
  <si>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</si>
  <si>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</si>
  <si>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</si>
  <si>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</si>
  <si>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</si>
  <si>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</si>
  <si>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</si>
  <si>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</si>
  <si>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</si>
  <si>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1,000 tons</t>
  </si>
  <si>
    <t xml:space="preserve">  Iran</t>
  </si>
  <si>
    <t>April 4</t>
  </si>
  <si>
    <t>April 5</t>
  </si>
  <si>
    <t>Last updated April 10,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</si>
</sst>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32" sqref="D32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73</v>
      </c>
      <c r="D5" s="61" t="s">
        <v>74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71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39.599999999999994</v>
      </c>
      <c r="D9" s="41">
        <f>D10+D11+D12</f>
        <v>46.2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0.3+34.9</f>
        <v>35.199999999999996</v>
      </c>
      <c r="D10" s="41">
        <f>6+32.6</f>
        <v>38.6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f>1+0.8</f>
        <v>1.8</v>
      </c>
      <c r="D11" s="41">
        <f>1.5+2.3+0.4+0.8</f>
        <v>5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2.6</v>
      </c>
      <c r="D12" s="41">
        <v>2.6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522.4</v>
      </c>
      <c r="D14" s="41">
        <f>D15+D16+D17+D18</f>
        <v>545.6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3</v>
      </c>
      <c r="D15" s="41">
        <v>0.6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>
        <f>15.4</f>
        <v>15.4</v>
      </c>
      <c r="C16" s="41">
        <f>131.2+227.6</f>
        <v>358.79999999999995</v>
      </c>
      <c r="D16" s="41">
        <f>83.6+278</f>
        <v>361.6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f>14.4+94.9</f>
        <v>109.30000000000001</v>
      </c>
      <c r="D17" s="41">
        <f>26.9+92.5</f>
        <v>119.4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f>26.2+25.1</f>
        <v>51.3</v>
      </c>
      <c r="D18" s="41">
        <f>23+41</f>
        <v>64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124.9+328.8+C15-C17+C32</f>
        <v>420.90000000000003</v>
      </c>
      <c r="D20" s="41">
        <f>59.3+313.5-D15-D17+D32</f>
        <v>422.6</v>
      </c>
      <c r="E20" s="41">
        <f>461.3-E15-E17+E32</f>
        <v>499.90000000000003</v>
      </c>
      <c r="F20" s="41">
        <f>542.7-F15-F17+F32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7</v>
      </c>
      <c r="D21" s="41">
        <v>7.2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72</v>
      </c>
      <c r="B23" s="4"/>
      <c r="C23" s="41">
        <v>122.9</v>
      </c>
      <c r="D23" s="41">
        <v>1.3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41">
        <f>4.7+9.4</f>
        <v>14.100000000000001</v>
      </c>
      <c r="D24" s="41">
        <f>6.1+15.1</f>
        <v>21.2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41">
        <f>19+44.3</f>
        <v>63.3</v>
      </c>
      <c r="D25" s="41">
        <f>10.5+61.7</f>
        <v>72.2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3.8</v>
      </c>
      <c r="D26" s="41">
        <v>3.8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2</v>
      </c>
      <c r="D27" s="41">
        <v>1.9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41">
        <f>24.2+77.3</f>
        <v>101.5</v>
      </c>
      <c r="D29" s="41">
        <f>11.1+78.7</f>
        <v>89.8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4.5</v>
      </c>
      <c r="D30" s="41">
        <v>4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v>22.7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v>73.5</v>
      </c>
      <c r="D32" s="41">
        <f>15.4+154.4</f>
        <v>169.8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28" ht="12" customHeight="1">
      <c r="A33" s="32" t="s">
        <v>36</v>
      </c>
      <c r="B33" s="4"/>
      <c r="C33" s="41">
        <v>3.3</v>
      </c>
      <c r="D33" s="41">
        <v>4</v>
      </c>
      <c r="E33" s="41">
        <v>4.6</v>
      </c>
      <c r="F33" s="47">
        <v>7.5</v>
      </c>
      <c r="G33" s="52">
        <v>4.8</v>
      </c>
      <c r="H33" s="52">
        <v>6.9</v>
      </c>
      <c r="M33" s="4"/>
      <c r="Y33" s="4"/>
      <c r="AA33" s="7"/>
      <c r="AB33" s="7"/>
    </row>
    <row r="34" spans="1:8" ht="12" customHeight="1">
      <c r="A34" s="32" t="s">
        <v>15</v>
      </c>
      <c r="B34" s="4"/>
      <c r="C34" s="57">
        <f aca="true" t="shared" si="0" ref="C34:H34">C20-SUM(C21:C33)</f>
        <v>25</v>
      </c>
      <c r="D34" s="57">
        <f t="shared" si="0"/>
        <v>24.700000000000045</v>
      </c>
      <c r="E34" s="57">
        <f t="shared" si="0"/>
        <v>31</v>
      </c>
      <c r="F34" s="57">
        <f t="shared" si="0"/>
        <v>29.09999999999991</v>
      </c>
      <c r="G34" s="57">
        <f t="shared" si="0"/>
        <v>27.500000000000114</v>
      </c>
      <c r="H34" s="57">
        <f t="shared" si="0"/>
        <v>76.89999999999998</v>
      </c>
    </row>
    <row r="35" spans="1:28" ht="6.75" customHeight="1">
      <c r="A35" s="32" t="s">
        <v>2</v>
      </c>
      <c r="C35" s="41"/>
      <c r="D35" s="41"/>
      <c r="E35" s="41"/>
      <c r="F35" s="47"/>
      <c r="G35" s="52"/>
      <c r="H35" s="52"/>
      <c r="Y35" s="4"/>
      <c r="AA35" s="7"/>
      <c r="AB35" s="7"/>
    </row>
    <row r="36" spans="1:28" ht="12">
      <c r="A36" s="30" t="s">
        <v>6</v>
      </c>
      <c r="C36" s="41">
        <f>38.4+167.9</f>
        <v>206.3</v>
      </c>
      <c r="D36" s="41">
        <f>8.9+136</f>
        <v>144.9</v>
      </c>
      <c r="E36" s="41">
        <v>179.6</v>
      </c>
      <c r="F36" s="47">
        <v>432.4</v>
      </c>
      <c r="G36" s="52">
        <v>117.4</v>
      </c>
      <c r="H36" s="52">
        <v>131.7</v>
      </c>
      <c r="Y36" s="4"/>
      <c r="AA36" s="7"/>
      <c r="AB36" s="7"/>
    </row>
    <row r="37" spans="1:28" ht="11.25">
      <c r="A37" s="32" t="s">
        <v>37</v>
      </c>
      <c r="C37" s="41">
        <v>0</v>
      </c>
      <c r="D37" s="41">
        <v>0</v>
      </c>
      <c r="E37" s="41">
        <v>0</v>
      </c>
      <c r="F37" s="47">
        <v>1.9</v>
      </c>
      <c r="G37" s="52">
        <v>6.9</v>
      </c>
      <c r="H37" s="52">
        <v>2.3</v>
      </c>
      <c r="Y37" s="4"/>
      <c r="AA37" s="7"/>
      <c r="AB37" s="7"/>
    </row>
    <row r="38" spans="1:28" ht="11.25">
      <c r="A38" s="32" t="s">
        <v>38</v>
      </c>
      <c r="C38" s="41">
        <f>27.5+68.1</f>
        <v>95.6</v>
      </c>
      <c r="D38" s="41">
        <f>3.7+77.3</f>
        <v>81</v>
      </c>
      <c r="E38" s="41">
        <v>94</v>
      </c>
      <c r="F38" s="47">
        <v>100.2</v>
      </c>
      <c r="G38" s="52">
        <v>43.7</v>
      </c>
      <c r="H38" s="52">
        <v>50.9</v>
      </c>
      <c r="Y38" s="4"/>
      <c r="AA38" s="7"/>
      <c r="AB38" s="7"/>
    </row>
    <row r="39" spans="1:8" ht="11.25">
      <c r="A39" s="32" t="s">
        <v>66</v>
      </c>
      <c r="B39" s="4"/>
      <c r="C39" s="41">
        <v>3.2</v>
      </c>
      <c r="D39" s="41">
        <f>1.7+5.4</f>
        <v>7.1000000000000005</v>
      </c>
      <c r="E39" s="41">
        <v>11</v>
      </c>
      <c r="F39" s="47">
        <v>5</v>
      </c>
      <c r="G39" s="52">
        <v>4.8</v>
      </c>
      <c r="H39" s="52">
        <v>4.7</v>
      </c>
    </row>
    <row r="40" spans="1:8" ht="11.25">
      <c r="A40" s="32" t="s">
        <v>39</v>
      </c>
      <c r="B40" s="4"/>
      <c r="C40" s="41">
        <f>9.7+11.8</f>
        <v>21.5</v>
      </c>
      <c r="D40" s="41">
        <f>4.5+21.1</f>
        <v>25.6</v>
      </c>
      <c r="E40" s="41">
        <v>26.7</v>
      </c>
      <c r="F40" s="47">
        <v>38.5</v>
      </c>
      <c r="G40" s="52">
        <v>8.4</v>
      </c>
      <c r="H40" s="52">
        <v>11.1</v>
      </c>
    </row>
    <row r="41" spans="1:8" ht="12" customHeight="1">
      <c r="A41" s="32" t="s">
        <v>40</v>
      </c>
      <c r="C41" s="41">
        <v>58.8</v>
      </c>
      <c r="D41" s="41">
        <v>15.2</v>
      </c>
      <c r="E41" s="41">
        <v>24.8</v>
      </c>
      <c r="F41" s="47">
        <v>152.9</v>
      </c>
      <c r="G41" s="18">
        <v>1.1</v>
      </c>
      <c r="H41" s="18">
        <v>2.8</v>
      </c>
    </row>
    <row r="42" spans="1:28" ht="12" customHeight="1">
      <c r="A42" s="32" t="s">
        <v>41</v>
      </c>
      <c r="B42" s="4"/>
      <c r="C42" s="41">
        <v>18.3</v>
      </c>
      <c r="D42" s="41">
        <v>0</v>
      </c>
      <c r="E42" s="41">
        <v>6.1</v>
      </c>
      <c r="F42" s="47">
        <v>52.1</v>
      </c>
      <c r="G42" s="52">
        <v>36.6</v>
      </c>
      <c r="H42" s="52">
        <v>24.3</v>
      </c>
      <c r="Y42" s="4"/>
      <c r="AA42" s="7"/>
      <c r="AB42" s="7"/>
    </row>
    <row r="43" spans="1:28" ht="12" customHeight="1">
      <c r="A43" s="32" t="s">
        <v>42</v>
      </c>
      <c r="B43" s="4"/>
      <c r="C43" s="41">
        <v>0</v>
      </c>
      <c r="D43" s="41">
        <v>0</v>
      </c>
      <c r="E43" s="41">
        <v>0</v>
      </c>
      <c r="F43" s="47">
        <v>49.8</v>
      </c>
      <c r="G43" s="52">
        <v>0</v>
      </c>
      <c r="H43" s="52">
        <v>0</v>
      </c>
      <c r="Y43" s="4"/>
      <c r="AA43" s="7"/>
      <c r="AB43" s="7"/>
    </row>
    <row r="44" spans="1:28" ht="11.25">
      <c r="A44" s="32" t="s">
        <v>43</v>
      </c>
      <c r="B44" s="4"/>
      <c r="C44" s="41">
        <v>0.6</v>
      </c>
      <c r="D44" s="41">
        <v>0.3</v>
      </c>
      <c r="E44" s="41">
        <v>0.5</v>
      </c>
      <c r="F44" s="47">
        <v>1.1</v>
      </c>
      <c r="G44" s="52">
        <v>0.5</v>
      </c>
      <c r="H44" s="52">
        <v>0.3</v>
      </c>
      <c r="Y44" s="4"/>
      <c r="AA44" s="7"/>
      <c r="AB44" s="7"/>
    </row>
    <row r="45" spans="1:28" ht="11.25">
      <c r="A45" s="32" t="s">
        <v>44</v>
      </c>
      <c r="B45" s="4"/>
      <c r="C45" s="41">
        <v>0</v>
      </c>
      <c r="D45" s="41">
        <v>0</v>
      </c>
      <c r="E45" s="41">
        <v>0</v>
      </c>
      <c r="F45" s="47">
        <v>23.9</v>
      </c>
      <c r="G45" s="52">
        <v>0</v>
      </c>
      <c r="H45" s="52">
        <v>6.8</v>
      </c>
      <c r="Y45" s="4"/>
      <c r="AA45" s="7"/>
      <c r="AB45" s="7"/>
    </row>
    <row r="46" spans="1:28" ht="11.25">
      <c r="A46" s="32" t="s">
        <v>45</v>
      </c>
      <c r="B46" s="4"/>
      <c r="C46" s="57">
        <f>C36-SUM(C37:C45)</f>
        <v>8.300000000000011</v>
      </c>
      <c r="D46" s="57">
        <f>D36-SUM(D37:D45)</f>
        <v>15.700000000000017</v>
      </c>
      <c r="E46" s="57">
        <f>E36-SUM(E37:E45)</f>
        <v>16.5</v>
      </c>
      <c r="F46" s="57">
        <f>F36-SUM(F37:F45)</f>
        <v>6.999999999999943</v>
      </c>
      <c r="G46" s="52">
        <v>15.4</v>
      </c>
      <c r="H46" s="52">
        <v>28.5</v>
      </c>
      <c r="J46" s="43"/>
      <c r="K46" s="43"/>
      <c r="Y46" s="4"/>
      <c r="AA46" s="7"/>
      <c r="AB46" s="7"/>
    </row>
    <row r="47" spans="1:28" ht="6.75" customHeight="1">
      <c r="A47" s="34"/>
      <c r="B47" s="4"/>
      <c r="C47" s="41"/>
      <c r="D47" s="41"/>
      <c r="E47" s="41"/>
      <c r="F47" s="47"/>
      <c r="G47" s="52"/>
      <c r="H47" s="52"/>
      <c r="Y47" s="4"/>
      <c r="AA47" s="7"/>
      <c r="AB47" s="7"/>
    </row>
    <row r="48" spans="1:28" ht="12" customHeight="1">
      <c r="A48" s="30" t="s">
        <v>7</v>
      </c>
      <c r="B48" s="4"/>
      <c r="C48" s="41">
        <f>250+1397.8</f>
        <v>1647.8</v>
      </c>
      <c r="D48" s="41">
        <f>232.4+1104.3</f>
        <v>1336.7</v>
      </c>
      <c r="E48" s="41">
        <v>1785</v>
      </c>
      <c r="F48" s="47">
        <v>2058.3</v>
      </c>
      <c r="G48" s="52">
        <v>2142.9</v>
      </c>
      <c r="H48" s="52">
        <v>1972.4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4.9</v>
      </c>
      <c r="D49" s="41">
        <v>5.1</v>
      </c>
      <c r="E49" s="41">
        <v>6.3</v>
      </c>
      <c r="F49" s="47">
        <v>6.3</v>
      </c>
      <c r="G49" s="52">
        <v>6.1</v>
      </c>
      <c r="H49" s="52">
        <v>6.8</v>
      </c>
      <c r="Y49" s="4"/>
      <c r="AA49" s="7"/>
      <c r="AB49" s="7"/>
    </row>
    <row r="50" spans="1:28" ht="12" customHeight="1">
      <c r="A50" s="32" t="s">
        <v>47</v>
      </c>
      <c r="B50" s="4"/>
      <c r="C50" s="41">
        <v>0.1</v>
      </c>
      <c r="D50" s="41">
        <v>0.1</v>
      </c>
      <c r="E50" s="41">
        <v>0.1</v>
      </c>
      <c r="F50" s="47">
        <v>20</v>
      </c>
      <c r="G50" s="52">
        <v>15.4</v>
      </c>
      <c r="H50" s="52">
        <v>0.1</v>
      </c>
      <c r="Y50" s="4"/>
      <c r="AA50" s="7"/>
      <c r="AB50" s="7"/>
    </row>
    <row r="51" spans="1:28" ht="12" customHeight="1">
      <c r="A51" s="32" t="s">
        <v>48</v>
      </c>
      <c r="B51" s="4"/>
      <c r="C51" s="41">
        <f>29.8+99.3</f>
        <v>129.1</v>
      </c>
      <c r="D51" s="41">
        <f>36.4+96.3</f>
        <v>132.7</v>
      </c>
      <c r="E51" s="41">
        <v>147.7</v>
      </c>
      <c r="F51" s="47">
        <v>148.6</v>
      </c>
      <c r="G51" s="52">
        <v>166.8</v>
      </c>
      <c r="H51" s="52">
        <v>168.9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41">
        <f>27.9+91</f>
        <v>118.9</v>
      </c>
      <c r="D52" s="41">
        <v>0.1</v>
      </c>
      <c r="E52" s="41">
        <v>0.1</v>
      </c>
      <c r="F52" s="47">
        <v>0.2</v>
      </c>
      <c r="G52" s="52">
        <v>0.2</v>
      </c>
      <c r="H52" s="52">
        <v>71.6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f>7+64.7</f>
        <v>71.7</v>
      </c>
      <c r="D53" s="41">
        <f>49+13.4</f>
        <v>62.4</v>
      </c>
      <c r="E53" s="41">
        <v>58.1</v>
      </c>
      <c r="F53" s="47">
        <v>69.7</v>
      </c>
      <c r="G53" s="52">
        <v>124.8</v>
      </c>
      <c r="H53" s="52">
        <v>153.8</v>
      </c>
      <c r="J53" s="8"/>
      <c r="Y53" s="4"/>
      <c r="AA53" s="7"/>
      <c r="AB53" s="7"/>
    </row>
    <row r="54" spans="1:28" ht="12" customHeight="1">
      <c r="A54" s="32" t="s">
        <v>51</v>
      </c>
      <c r="B54" s="4"/>
      <c r="C54" s="41">
        <v>1.7</v>
      </c>
      <c r="D54" s="41">
        <v>8.9</v>
      </c>
      <c r="E54" s="41">
        <v>8.9</v>
      </c>
      <c r="F54" s="47">
        <v>7</v>
      </c>
      <c r="G54" s="52">
        <v>25.2</v>
      </c>
      <c r="H54" s="52">
        <v>30.7</v>
      </c>
      <c r="I54" s="4" t="s">
        <v>3</v>
      </c>
      <c r="J54" s="21"/>
      <c r="Y54" s="4"/>
      <c r="AA54" s="7"/>
      <c r="AB54" s="7"/>
    </row>
    <row r="55" spans="1:28" ht="12" customHeight="1">
      <c r="A55" s="32" t="s">
        <v>52</v>
      </c>
      <c r="B55" s="4"/>
      <c r="C55" s="41">
        <f>3.4+57.7</f>
        <v>61.1</v>
      </c>
      <c r="D55" s="41">
        <f>5.3+54.3</f>
        <v>59.599999999999994</v>
      </c>
      <c r="E55" s="41">
        <v>76.5</v>
      </c>
      <c r="F55" s="47">
        <v>77</v>
      </c>
      <c r="G55" s="52">
        <v>78.5</v>
      </c>
      <c r="H55" s="52">
        <v>79.2</v>
      </c>
      <c r="I55" s="4"/>
      <c r="J55" s="21"/>
      <c r="Y55" s="4"/>
      <c r="AA55" s="7"/>
      <c r="AB55" s="7"/>
    </row>
    <row r="56" spans="1:28" ht="12" customHeight="1">
      <c r="A56" s="32" t="s">
        <v>53</v>
      </c>
      <c r="B56" s="4"/>
      <c r="C56" s="58">
        <v>52.6</v>
      </c>
      <c r="D56" s="58">
        <f>7.6+63.1</f>
        <v>70.7</v>
      </c>
      <c r="E56" s="58">
        <v>81.4</v>
      </c>
      <c r="F56" s="47">
        <v>69.4</v>
      </c>
      <c r="G56" s="52">
        <v>72.6</v>
      </c>
      <c r="H56" s="52">
        <v>65</v>
      </c>
      <c r="Y56" s="4"/>
      <c r="AA56" s="7"/>
      <c r="AB56" s="7"/>
    </row>
    <row r="57" spans="1:28" ht="12" customHeight="1">
      <c r="A57" s="32" t="s">
        <v>54</v>
      </c>
      <c r="B57" s="4"/>
      <c r="C57" s="41">
        <f>42.5+221</f>
        <v>263.5</v>
      </c>
      <c r="D57" s="41">
        <f>31+141.3</f>
        <v>172.3</v>
      </c>
      <c r="E57" s="41">
        <v>233.4</v>
      </c>
      <c r="F57" s="47">
        <v>248.9</v>
      </c>
      <c r="G57" s="52">
        <v>226.5</v>
      </c>
      <c r="H57" s="52">
        <v>257</v>
      </c>
      <c r="J57" s="8"/>
      <c r="Y57" s="4"/>
      <c r="AA57" s="7"/>
      <c r="AB57" s="7"/>
    </row>
    <row r="58" spans="1:28" ht="12" customHeight="1">
      <c r="A58" s="32" t="s">
        <v>55</v>
      </c>
      <c r="B58" s="4"/>
      <c r="C58" s="41">
        <f>3.7+83.1</f>
        <v>86.8</v>
      </c>
      <c r="D58" s="41">
        <f>10.9+106.8</f>
        <v>117.7</v>
      </c>
      <c r="E58" s="41">
        <v>140</v>
      </c>
      <c r="F58" s="47">
        <v>136.8</v>
      </c>
      <c r="G58" s="52">
        <v>119.3</v>
      </c>
      <c r="H58" s="52">
        <v>150.1</v>
      </c>
      <c r="Y58" s="4"/>
      <c r="AA58" s="7"/>
      <c r="AB58" s="7"/>
    </row>
    <row r="59" spans="1:28" ht="12" customHeight="1">
      <c r="A59" s="32" t="s">
        <v>56</v>
      </c>
      <c r="B59" s="4"/>
      <c r="C59" s="41">
        <v>0.8</v>
      </c>
      <c r="D59" s="41">
        <v>15</v>
      </c>
      <c r="E59" s="41">
        <v>11.6</v>
      </c>
      <c r="F59" s="47">
        <v>25.5</v>
      </c>
      <c r="G59" s="52">
        <v>20.2</v>
      </c>
      <c r="H59" s="52">
        <v>26.9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41">
        <v>2.8</v>
      </c>
      <c r="D60" s="41">
        <v>10.6</v>
      </c>
      <c r="E60" s="41">
        <v>10.2</v>
      </c>
      <c r="F60" s="47">
        <v>9.4</v>
      </c>
      <c r="G60" s="52">
        <v>8.3</v>
      </c>
      <c r="H60" s="52">
        <v>9.3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f>133.4+517.2</f>
        <v>650.6</v>
      </c>
      <c r="D61" s="41">
        <f>70.5+519.8</f>
        <v>590.3</v>
      </c>
      <c r="E61" s="41">
        <v>803.7</v>
      </c>
      <c r="F61" s="47">
        <v>848.5</v>
      </c>
      <c r="G61" s="52">
        <v>775.1</v>
      </c>
      <c r="H61" s="52">
        <v>594.2</v>
      </c>
      <c r="J61" s="8"/>
      <c r="Y61" s="4"/>
      <c r="AA61" s="7"/>
      <c r="AB61" s="7"/>
    </row>
    <row r="62" spans="1:28" ht="12" customHeight="1">
      <c r="A62" s="32" t="s">
        <v>59</v>
      </c>
      <c r="B62" s="4"/>
      <c r="C62" s="41">
        <v>3.7</v>
      </c>
      <c r="D62" s="41">
        <v>3.7</v>
      </c>
      <c r="E62" s="41">
        <v>4.7</v>
      </c>
      <c r="F62" s="47">
        <v>4.8</v>
      </c>
      <c r="G62" s="52">
        <v>5.2</v>
      </c>
      <c r="H62" s="52">
        <v>4.4</v>
      </c>
      <c r="J62" s="8"/>
      <c r="Y62" s="4"/>
      <c r="AA62" s="7"/>
      <c r="AB62" s="7"/>
    </row>
    <row r="63" spans="1:28" s="12" customFormat="1" ht="12" customHeight="1">
      <c r="A63" s="32" t="s">
        <v>60</v>
      </c>
      <c r="B63" s="26"/>
      <c r="C63" s="42">
        <v>39.9</v>
      </c>
      <c r="D63" s="42">
        <v>23.3</v>
      </c>
      <c r="E63" s="42">
        <v>40.6</v>
      </c>
      <c r="F63" s="48">
        <v>142.2</v>
      </c>
      <c r="G63" s="53">
        <v>147</v>
      </c>
      <c r="H63" s="53">
        <v>97.3</v>
      </c>
      <c r="J63" s="27"/>
      <c r="Y63" s="28"/>
      <c r="AA63" s="28"/>
      <c r="AB63" s="28"/>
    </row>
    <row r="64" spans="1:28" ht="12" customHeight="1">
      <c r="A64" s="32" t="s">
        <v>61</v>
      </c>
      <c r="B64" s="4"/>
      <c r="C64" s="41">
        <v>24.2</v>
      </c>
      <c r="D64" s="41">
        <f>13.7+16.6</f>
        <v>30.3</v>
      </c>
      <c r="E64" s="41">
        <v>59.7</v>
      </c>
      <c r="F64" s="47">
        <v>88.2</v>
      </c>
      <c r="G64" s="52">
        <v>104</v>
      </c>
      <c r="H64" s="52">
        <v>9.4</v>
      </c>
      <c r="J64" s="8"/>
      <c r="Y64" s="4"/>
      <c r="AA64" s="7"/>
      <c r="AB64" s="7"/>
    </row>
    <row r="65" spans="1:28" s="12" customFormat="1" ht="12" customHeight="1">
      <c r="A65" s="38" t="s">
        <v>62</v>
      </c>
      <c r="B65" s="26"/>
      <c r="C65" s="42">
        <v>131.3</v>
      </c>
      <c r="D65" s="42">
        <v>29.1</v>
      </c>
      <c r="E65" s="42">
        <v>94.1</v>
      </c>
      <c r="F65" s="49">
        <v>149.6</v>
      </c>
      <c r="G65" s="54">
        <v>241.8</v>
      </c>
      <c r="H65" s="54">
        <v>243.7</v>
      </c>
      <c r="J65" s="27"/>
      <c r="Y65" s="28"/>
      <c r="AA65" s="28"/>
      <c r="AB65" s="28"/>
    </row>
    <row r="66" spans="1:31" ht="12" customHeight="1">
      <c r="A66" s="32" t="s">
        <v>63</v>
      </c>
      <c r="C66" s="59">
        <f>C48-SUM(C49:C65)</f>
        <v>4.099999999999909</v>
      </c>
      <c r="D66" s="59">
        <f>D48-SUM(D49:D65)</f>
        <v>4.800000000000182</v>
      </c>
      <c r="E66" s="59">
        <f>E48-SUM(E49:E65)</f>
        <v>7.900000000000091</v>
      </c>
      <c r="F66" s="60">
        <f>F48-SUM(F49:F65)</f>
        <v>6.199999999999818</v>
      </c>
      <c r="G66" s="52">
        <v>5.9</v>
      </c>
      <c r="H66" s="52">
        <v>4</v>
      </c>
      <c r="L66" s="55"/>
      <c r="M66" s="56"/>
      <c r="Y66" s="22"/>
      <c r="AA66" s="22"/>
      <c r="AB66" s="22"/>
      <c r="AC66" s="22"/>
      <c r="AD66" s="22"/>
      <c r="AE66" s="22"/>
    </row>
    <row r="67" spans="1:25" ht="6.75" customHeight="1">
      <c r="A67" s="32"/>
      <c r="C67" s="43"/>
      <c r="D67" s="43"/>
      <c r="E67" s="43"/>
      <c r="Y67" s="4"/>
    </row>
    <row r="68" spans="1:25" s="12" customFormat="1" ht="13.5" customHeight="1">
      <c r="A68" s="36" t="s">
        <v>21</v>
      </c>
      <c r="C68" s="44">
        <v>18.5</v>
      </c>
      <c r="D68" s="44">
        <v>13</v>
      </c>
      <c r="E68" s="44">
        <v>0</v>
      </c>
      <c r="F68" s="13">
        <v>0</v>
      </c>
      <c r="G68" s="37">
        <v>0</v>
      </c>
      <c r="H68" s="37">
        <v>0</v>
      </c>
      <c r="Y68" s="26"/>
    </row>
    <row r="69" spans="1:25" ht="6.75" customHeight="1">
      <c r="A69" s="32"/>
      <c r="C69" s="43"/>
      <c r="D69" s="43"/>
      <c r="E69" s="43"/>
      <c r="Y69" s="4"/>
    </row>
    <row r="70" spans="1:25" s="3" customFormat="1" ht="13.5" customHeight="1">
      <c r="A70" s="35" t="s">
        <v>8</v>
      </c>
      <c r="C70" s="45">
        <f>590.7+2257.8</f>
        <v>2848.5</v>
      </c>
      <c r="D70" s="45">
        <f>443.5+2065.6</f>
        <v>2509.1</v>
      </c>
      <c r="E70" s="45">
        <v>3118</v>
      </c>
      <c r="F70" s="10">
        <v>3707.7</v>
      </c>
      <c r="G70" s="51">
        <v>3681.4</v>
      </c>
      <c r="H70" s="51">
        <v>3322.9</v>
      </c>
      <c r="Y70" s="15"/>
    </row>
    <row r="71" spans="1:25" ht="12" customHeight="1">
      <c r="A71" s="50" t="s">
        <v>70</v>
      </c>
      <c r="Y71" s="4"/>
    </row>
    <row r="72" spans="1:25" ht="11.25" customHeight="1">
      <c r="A72" s="6" t="s">
        <v>16</v>
      </c>
      <c r="J72" s="25"/>
      <c r="L72" s="8"/>
      <c r="P72" s="8"/>
      <c r="Y72" s="4"/>
    </row>
    <row r="73" spans="1:25" ht="10.5" customHeight="1">
      <c r="A73" s="24" t="s">
        <v>75</v>
      </c>
      <c r="Y73" s="4"/>
    </row>
    <row r="74" ht="10.5" customHeight="1">
      <c r="Y74" s="4"/>
    </row>
    <row r="76" ht="11.25">
      <c r="Y76" s="4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0" spans="7:8" ht="11.25">
      <c r="G80" s="19"/>
      <c r="H80" s="19"/>
    </row>
    <row r="83" ht="11.25">
      <c r="I83" s="25"/>
    </row>
    <row r="84" spans="7:9" ht="11.25">
      <c r="G84" s="19"/>
      <c r="H84" s="19"/>
      <c r="I84" s="25"/>
    </row>
    <row r="85" spans="7:9" ht="11.25">
      <c r="G85" s="19"/>
      <c r="H85" s="19"/>
      <c r="I85" s="25"/>
    </row>
    <row r="86" spans="9:24" ht="11.25"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24" ht="11.25">
      <c r="G87" s="19"/>
      <c r="H87" s="19"/>
      <c r="I87" s="25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7:9" ht="11.25">
      <c r="G88" s="19"/>
      <c r="H88" s="19"/>
      <c r="I88" s="25"/>
    </row>
    <row r="89" spans="6:8" ht="11.25">
      <c r="F89" s="1"/>
      <c r="G89" s="19"/>
      <c r="H89" s="19"/>
    </row>
    <row r="90" spans="6:10" ht="11.25">
      <c r="F90" s="1"/>
      <c r="G90" s="19"/>
      <c r="H90" s="19"/>
      <c r="I90" s="7"/>
      <c r="J90" s="7"/>
    </row>
    <row r="91" spans="1:9" ht="11.25">
      <c r="A91" s="7"/>
      <c r="B91" s="7"/>
      <c r="C91" s="7"/>
      <c r="D91" s="7"/>
      <c r="E91" s="7"/>
      <c r="F91" s="1"/>
      <c r="G91" s="19"/>
      <c r="H91" s="19"/>
      <c r="I91" s="25"/>
    </row>
    <row r="92" spans="1:8" ht="11.25">
      <c r="A92" s="7"/>
      <c r="B92" s="7"/>
      <c r="C92" s="7"/>
      <c r="D92" s="7"/>
      <c r="E92" s="7"/>
      <c r="G92" s="19"/>
      <c r="H92" s="19"/>
    </row>
    <row r="93" spans="1:8" ht="11.25">
      <c r="A93" s="7"/>
      <c r="B93" s="8"/>
      <c r="C93" s="8"/>
      <c r="D93" s="8"/>
      <c r="E93" s="8"/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08" spans="7:8" ht="11.25">
      <c r="G108" s="19"/>
      <c r="H108" s="19"/>
    </row>
    <row r="132" ht="11.25">
      <c r="L132" s="23"/>
    </row>
    <row r="136" spans="9:16" ht="11.25">
      <c r="I136" s="25"/>
      <c r="J136" s="25"/>
      <c r="L136" s="8"/>
      <c r="P136" s="8"/>
    </row>
    <row r="137" spans="7:8" ht="11.25">
      <c r="G137" s="19"/>
      <c r="H137" s="19"/>
    </row>
    <row r="140" ht="11.25">
      <c r="I140" s="25"/>
    </row>
    <row r="141" ht="11.25">
      <c r="I141" s="25"/>
    </row>
    <row r="142" spans="9:24" ht="11.25">
      <c r="I142" s="25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ht="11.25">
      <c r="I143" s="25"/>
    </row>
    <row r="145" ht="11.25">
      <c r="I145" s="25"/>
    </row>
  </sheetData>
  <sheetProtection/>
  <hyperlinks>
    <hyperlink ref="E46" r:id="rId1" display="=c36-@sum(c37:c45)"/>
    <hyperlink ref="E34" r:id="rId2" display="=c20-@sum(c21:c33)"/>
    <hyperlink ref="F34:H34" r:id="rId3" display="=c20-@sum(c21:c33)"/>
    <hyperlink ref="F46" r:id="rId4" display="=c36-@sum(c37:c45)"/>
    <hyperlink ref="E66" r:id="rId5" display="=c48-@SUM(c49:c65)"/>
    <hyperlink ref="F66" r:id="rId6" display="=c48-@SUM(c49:c65)"/>
    <hyperlink ref="C34" r:id="rId7" display="=c20-@sum(c21:c33)"/>
    <hyperlink ref="D34" r:id="rId8" display="=c20-@sum(c21:c33)"/>
    <hyperlink ref="D46" r:id="rId9" display="=c36-@sum(c37:c45)"/>
    <hyperlink ref="C46" r:id="rId10" display="=c36-@sum(c37:c45)"/>
    <hyperlink ref="C66" r:id="rId11" display="=c48-@SUM(c49:c65)"/>
    <hyperlink ref="D66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2013-04-12T15:01:08Z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