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Table 1" sheetId="1" r:id="rId1"/>
  </sheets>
  <definedNames>
    <definedName name="_xlnm.Print_Area" localSheetId="0">'Table 1'!$A$1:$N$32</definedName>
  </definedNames>
  <calcPr fullCalcOnLoad="1"/>
</workbook>
</file>

<file path=xl/sharedStrings.xml><?xml version="1.0" encoding="utf-8"?>
<sst xmlns="http://schemas.openxmlformats.org/spreadsheetml/2006/main" count="62" uniqueCount="43">
  <si>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</si>
  <si>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</si>
  <si>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</si>
  <si>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</si>
  <si>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</si>
  <si>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</si>
  <si>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</si>
  <si>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</si>
  <si>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</si>
  <si>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</si>
  <si>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</si>
  <si>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</si>
  <si>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</si>
  <si>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</si>
  <si>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</si>
  <si>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</si>
  <si>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</si>
  <si>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</si>
  <si>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</si>
  <si>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</si>
  <si>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</si>
  <si>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</si>
  <si>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</si>
  <si>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</si>
  <si>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</si>
  <si>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</si>
  <si>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</si>
  <si>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</si>
  <si>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</si>
  <si>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</si>
  <si>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 xml:space="preserve">Total </t>
  </si>
  <si>
    <t>2013/14</t>
  </si>
  <si>
    <t>Seed &amp;</t>
  </si>
  <si>
    <t>residual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</si>
  <si>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</si>
  <si>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</si>
  <si>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2013/14</t>
    </r>
    <r>
      <rPr>
        <vertAlign val="superscript"/>
        <sz val="12"/>
        <rFont val="Times New Roman"/>
        <family val="1"/>
      </rPr>
      <t>1</t>
    </r>
  </si>
  <si>
    <t>2014/15</t>
  </si>
  <si>
    <t>Total to date</t>
  </si>
  <si>
    <r>
      <t>2015/16</t>
    </r>
    <r>
      <rPr>
        <vertAlign val="superscript"/>
        <sz val="12"/>
        <rFont val="Times New Roman"/>
        <family val="1"/>
      </rPr>
      <t>2</t>
    </r>
  </si>
  <si>
    <t>June</t>
  </si>
  <si>
    <t xml:space="preserve">July </t>
  </si>
  <si>
    <t>August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</si>
</sst>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 indent="1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9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7" t="s">
        <v>0</v>
      </c>
      <c r="C2" s="37"/>
      <c r="D2" s="3" t="s">
        <v>1</v>
      </c>
      <c r="E2" s="37" t="s">
        <v>29</v>
      </c>
      <c r="F2" s="37"/>
      <c r="G2" s="37"/>
      <c r="H2" s="37"/>
      <c r="I2" s="4"/>
      <c r="J2" s="37" t="s">
        <v>15</v>
      </c>
      <c r="K2" s="37"/>
      <c r="L2" s="37"/>
      <c r="M2" s="37"/>
    </row>
    <row r="3" spans="1:14" ht="15.75">
      <c r="A3" s="2" t="s">
        <v>21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32</v>
      </c>
      <c r="L3" s="5"/>
      <c r="M3" s="5"/>
      <c r="N3" s="5" t="s">
        <v>5</v>
      </c>
    </row>
    <row r="4" spans="1:14" ht="15.75">
      <c r="A4" s="27" t="s">
        <v>22</v>
      </c>
      <c r="B4" s="6"/>
      <c r="C4" s="6"/>
      <c r="D4" s="6"/>
      <c r="E4" s="21" t="s">
        <v>6</v>
      </c>
      <c r="F4" s="21" t="s">
        <v>7</v>
      </c>
      <c r="G4" s="7" t="s">
        <v>8</v>
      </c>
      <c r="H4" s="30" t="s">
        <v>9</v>
      </c>
      <c r="I4" s="7"/>
      <c r="J4" s="7"/>
      <c r="K4" s="7" t="s">
        <v>33</v>
      </c>
      <c r="L4" s="30" t="s">
        <v>11</v>
      </c>
      <c r="M4" s="21" t="s">
        <v>9</v>
      </c>
      <c r="N4" s="7" t="s">
        <v>6</v>
      </c>
    </row>
    <row r="5" spans="1:14" ht="15.75">
      <c r="A5" s="2"/>
      <c r="B5" s="38" t="s">
        <v>27</v>
      </c>
      <c r="C5" s="39"/>
      <c r="D5" s="25" t="s">
        <v>16</v>
      </c>
      <c r="F5" s="23"/>
      <c r="G5" s="23"/>
      <c r="J5" s="22" t="s">
        <v>28</v>
      </c>
      <c r="K5" s="22"/>
      <c r="L5" s="23"/>
      <c r="M5" s="23"/>
      <c r="N5" s="23"/>
    </row>
    <row r="6" spans="1:14" ht="18" customHeight="1">
      <c r="A6" s="2" t="s">
        <v>36</v>
      </c>
      <c r="B6" s="29">
        <v>76.84</v>
      </c>
      <c r="C6" s="29">
        <v>76.253</v>
      </c>
      <c r="D6" s="29">
        <f>+F6/C6</f>
        <v>44.03740180714201</v>
      </c>
      <c r="E6" s="36">
        <v>140.557</v>
      </c>
      <c r="F6" s="28">
        <f>F16</f>
        <v>3357.984</v>
      </c>
      <c r="G6" s="31">
        <f>G20</f>
        <v>71.7133805802582</v>
      </c>
      <c r="H6" s="31">
        <f>SUM(E6:G6)</f>
        <v>3570.254380580258</v>
      </c>
      <c r="I6" s="9"/>
      <c r="J6" s="28">
        <v>1734</v>
      </c>
      <c r="K6" s="28">
        <f>M6-J6-L6</f>
        <v>106.43780831937897</v>
      </c>
      <c r="L6" s="31">
        <f>L20</f>
        <v>1637.825572260879</v>
      </c>
      <c r="M6" s="31">
        <f>+H6-N6</f>
        <v>3478.263380580258</v>
      </c>
      <c r="N6" s="31">
        <f>N19</f>
        <v>91.991</v>
      </c>
    </row>
    <row r="7" spans="1:14" ht="18.75">
      <c r="A7" s="2" t="s">
        <v>34</v>
      </c>
      <c r="B7" s="29">
        <f>83.276</f>
        <v>83.276</v>
      </c>
      <c r="C7" s="29">
        <f>82.591</f>
        <v>82.591</v>
      </c>
      <c r="D7" s="29">
        <f>+F7/C7</f>
        <v>47.54864331464688</v>
      </c>
      <c r="E7" s="36">
        <f>N6</f>
        <v>91.991</v>
      </c>
      <c r="F7" s="28">
        <f>F23</f>
        <v>3927.09</v>
      </c>
      <c r="G7" s="31">
        <f>G30</f>
        <v>33.227113730972704</v>
      </c>
      <c r="H7" s="31">
        <f>SUM(E7:G7)</f>
        <v>4052.3081137309728</v>
      </c>
      <c r="I7" s="9"/>
      <c r="J7" s="28">
        <f>J30</f>
        <v>1875</v>
      </c>
      <c r="K7" s="28">
        <f>M7-J7-L7</f>
        <v>142.50733188882396</v>
      </c>
      <c r="L7" s="31">
        <f>L30</f>
        <v>1843.3757818421486</v>
      </c>
      <c r="M7" s="31">
        <f>+H7-N7</f>
        <v>3860.8831137309726</v>
      </c>
      <c r="N7" s="31">
        <f>N29</f>
        <v>191.425</v>
      </c>
    </row>
    <row r="8" spans="1:14" ht="18.75">
      <c r="A8" s="2" t="s">
        <v>39</v>
      </c>
      <c r="B8" s="29">
        <v>83.205</v>
      </c>
      <c r="C8" s="29">
        <v>82.429</v>
      </c>
      <c r="D8" s="29">
        <f>+F8/C8</f>
        <v>47.16448094723944</v>
      </c>
      <c r="E8" s="36">
        <f>N7</f>
        <v>191.425</v>
      </c>
      <c r="F8" s="28">
        <v>3887.721</v>
      </c>
      <c r="G8" s="31">
        <v>30</v>
      </c>
      <c r="H8" s="31">
        <f>SUM(E8:G8)</f>
        <v>4109.146000000001</v>
      </c>
      <c r="I8" s="9"/>
      <c r="J8" s="28">
        <v>1880</v>
      </c>
      <c r="K8" s="28">
        <f>M8-J8-L8</f>
        <v>129.14600000000064</v>
      </c>
      <c r="L8" s="31">
        <v>1675</v>
      </c>
      <c r="M8" s="31">
        <f>+H8-N8</f>
        <v>3684.1460000000006</v>
      </c>
      <c r="N8" s="31">
        <v>425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7" t="s">
        <v>29</v>
      </c>
      <c r="F11" s="37"/>
      <c r="G11" s="37"/>
      <c r="H11" s="37"/>
      <c r="I11" s="4"/>
      <c r="J11" s="37" t="s">
        <v>15</v>
      </c>
      <c r="K11" s="37"/>
      <c r="L11" s="37"/>
      <c r="M11" s="37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18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7" t="s">
        <v>8</v>
      </c>
      <c r="H13" s="30" t="s">
        <v>9</v>
      </c>
      <c r="I13" s="7"/>
      <c r="J13" s="21"/>
      <c r="K13" s="21" t="s">
        <v>12</v>
      </c>
      <c r="L13" s="30" t="s">
        <v>11</v>
      </c>
      <c r="M13" s="21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2" t="s">
        <v>28</v>
      </c>
      <c r="K14" s="12"/>
      <c r="L14" s="12"/>
      <c r="M14" s="12"/>
      <c r="N14" s="12"/>
    </row>
    <row r="15" spans="1:14" ht="15.75">
      <c r="A15" s="2" t="s">
        <v>31</v>
      </c>
      <c r="B15" s="4"/>
      <c r="C15" s="4"/>
      <c r="D15" s="4"/>
      <c r="E15" s="12"/>
      <c r="F15" s="14"/>
      <c r="G15" s="32"/>
      <c r="H15" s="33"/>
      <c r="I15" s="33"/>
      <c r="J15" s="33"/>
      <c r="K15" s="33"/>
      <c r="L15" s="32"/>
      <c r="M15" s="32"/>
      <c r="N15" s="33"/>
    </row>
    <row r="16" spans="1:14" ht="15.75">
      <c r="A16" s="2" t="s">
        <v>23</v>
      </c>
      <c r="B16" s="4"/>
      <c r="C16" s="4"/>
      <c r="D16" s="4"/>
      <c r="E16" s="12">
        <v>140.557</v>
      </c>
      <c r="F16" s="14">
        <v>3357.984</v>
      </c>
      <c r="G16" s="32">
        <f>(13.231726+13.376763+43.887014+46.068887+15.159739+12.443294+34.121864+10.704767+12.792096)*2.204622/60</f>
        <v>7.414369759755001</v>
      </c>
      <c r="H16" s="33">
        <f>SUM(E16:G16)</f>
        <v>3505.955369759755</v>
      </c>
      <c r="I16" s="33"/>
      <c r="K16" s="33">
        <f>M16-L16</f>
        <v>675.8285821311362</v>
      </c>
      <c r="L16" s="32">
        <f>(20.668973+1484.305+77.491911+7812.328+94.600121+8922.083)*2.204622/60</f>
        <v>676.5057876286186</v>
      </c>
      <c r="M16" s="32">
        <f>+H16-N16</f>
        <v>1352.3343697597547</v>
      </c>
      <c r="N16" s="33">
        <v>2153.621</v>
      </c>
    </row>
    <row r="17" spans="1:14" ht="15.75">
      <c r="A17" s="2" t="s">
        <v>24</v>
      </c>
      <c r="B17" s="4"/>
      <c r="C17" s="4"/>
      <c r="D17" s="4"/>
      <c r="E17" s="12">
        <f>N16</f>
        <v>2153.621</v>
      </c>
      <c r="F17" s="14"/>
      <c r="G17" s="34">
        <f>(39.418761+10.293353+10.62457+52.435074+10.689115+16.553502+60.494663+12.545051+15.984656)*2.204622/60</f>
        <v>8.415730934656501</v>
      </c>
      <c r="H17" s="35">
        <f>SUM(E17:G17)</f>
        <v>2162.0367309346566</v>
      </c>
      <c r="I17" s="35"/>
      <c r="K17" s="35">
        <f>M17-L17</f>
        <v>457.0075158653948</v>
      </c>
      <c r="L17" s="34">
        <f>(41.033399+6894.651+49.615964+6966.629+52.847778+5350.955)*2.204622/60</f>
        <v>711.2012150692618</v>
      </c>
      <c r="M17" s="32">
        <f>+H17-N17</f>
        <v>1168.2087309346566</v>
      </c>
      <c r="N17" s="35">
        <v>993.828</v>
      </c>
    </row>
    <row r="18" spans="1:14" ht="15.75">
      <c r="A18" s="2" t="s">
        <v>25</v>
      </c>
      <c r="B18" s="4"/>
      <c r="C18" s="4"/>
      <c r="D18" s="4"/>
      <c r="E18" s="12">
        <f>N17</f>
        <v>993.828</v>
      </c>
      <c r="F18" s="14"/>
      <c r="G18" s="34">
        <f>(56.274437+15.400029+14.740726+28.827795+14.955526+150.037476+373.659674+20.416683+22.278453)*2.204622/60</f>
        <v>25.595323341216304</v>
      </c>
      <c r="H18" s="35">
        <f>SUM(E18:G18)</f>
        <v>1019.4233233412162</v>
      </c>
      <c r="I18" s="35"/>
      <c r="K18" s="35">
        <f>M18-L18</f>
        <v>422.0395942418987</v>
      </c>
      <c r="L18" s="34">
        <f>(60.996081+3121.966+48.58305+1126.608+45.386144+831.065)*2.204622/60</f>
        <v>192.33872909931748</v>
      </c>
      <c r="M18" s="32">
        <f>+H18-N18</f>
        <v>614.3783233412162</v>
      </c>
      <c r="N18" s="35">
        <v>405.045</v>
      </c>
    </row>
    <row r="19" spans="1:14" ht="15.75">
      <c r="A19" s="13" t="s">
        <v>26</v>
      </c>
      <c r="B19" s="4"/>
      <c r="C19" s="4"/>
      <c r="D19" s="4"/>
      <c r="E19" s="12">
        <f>N18</f>
        <v>405.045</v>
      </c>
      <c r="F19" s="14"/>
      <c r="G19" s="34">
        <f>(259.64233+20.696237+229.553927+23.01447+25.42459+199.491073+7.063699+19.745085+39.671981)*2.204622/60</f>
        <v>30.2879565446304</v>
      </c>
      <c r="H19" s="35">
        <f>SUM(E19:G19)</f>
        <v>435.3329565446304</v>
      </c>
      <c r="I19" s="35"/>
      <c r="K19" s="35">
        <f>M19-L19</f>
        <v>285.5621160809494</v>
      </c>
      <c r="L19" s="34">
        <f>(20.984596+582.888+27.33998+495.639+16.899554+428.759)*2.204622/60</f>
        <v>57.779840463681005</v>
      </c>
      <c r="M19" s="32">
        <f>+H19-N19</f>
        <v>343.3419565446304</v>
      </c>
      <c r="N19" s="35">
        <v>91.991</v>
      </c>
    </row>
    <row r="20" spans="1:14" ht="15.75">
      <c r="A20" s="2" t="s">
        <v>30</v>
      </c>
      <c r="B20" s="4"/>
      <c r="C20" s="4"/>
      <c r="D20" s="4"/>
      <c r="E20" s="12"/>
      <c r="F20" s="14">
        <f>F16</f>
        <v>3357.984</v>
      </c>
      <c r="G20" s="32">
        <f>SUM(G16:G19)</f>
        <v>71.7133805802582</v>
      </c>
      <c r="H20" s="33">
        <f>E16+F20+G20</f>
        <v>3570.254380580258</v>
      </c>
      <c r="I20" s="33"/>
      <c r="K20" s="33">
        <f>K16+K17+K18+K19</f>
        <v>1840.437808319379</v>
      </c>
      <c r="L20" s="32">
        <f>SUM(L16:L19)</f>
        <v>1637.825572260879</v>
      </c>
      <c r="M20" s="32">
        <f>SUM(M16:M19)</f>
        <v>3478.263380580258</v>
      </c>
      <c r="N20" s="33"/>
    </row>
    <row r="21" spans="1:14" ht="15.75">
      <c r="A21" s="2"/>
      <c r="B21" s="4"/>
      <c r="C21" s="4"/>
      <c r="D21" s="4"/>
      <c r="E21" s="12"/>
      <c r="F21" s="14"/>
      <c r="G21" s="32"/>
      <c r="H21" s="33"/>
      <c r="I21" s="33"/>
      <c r="K21" s="33"/>
      <c r="L21" s="32"/>
      <c r="M21" s="32"/>
      <c r="N21" s="33"/>
    </row>
    <row r="22" spans="1:14" ht="18.75" customHeight="1">
      <c r="A22" s="2" t="s">
        <v>37</v>
      </c>
      <c r="B22" s="4"/>
      <c r="C22" s="4"/>
      <c r="D22" s="4"/>
      <c r="E22" s="12"/>
      <c r="F22" s="14"/>
      <c r="G22" s="32"/>
      <c r="H22" s="33"/>
      <c r="I22" s="33"/>
      <c r="K22" s="33"/>
      <c r="L22" s="32"/>
      <c r="M22" s="32"/>
      <c r="N22" s="33"/>
    </row>
    <row r="23" spans="1:14" ht="18.75" customHeight="1">
      <c r="A23" s="2" t="s">
        <v>23</v>
      </c>
      <c r="B23" s="4"/>
      <c r="C23" s="4"/>
      <c r="D23" s="4"/>
      <c r="E23" s="12">
        <f>N19</f>
        <v>91.991</v>
      </c>
      <c r="F23" s="14">
        <v>3927.09</v>
      </c>
      <c r="G23" s="32">
        <f>(8.334758+22.87683+44.76933+41.9757+17.624315+13.266786+35.442735+12.807045+7.960354)*2.204622/60</f>
        <v>7.5345842332761</v>
      </c>
      <c r="H23" s="33">
        <f>SUM(E23:G23)</f>
        <v>4026.6155842332764</v>
      </c>
      <c r="I23" s="33"/>
      <c r="J23" s="33"/>
      <c r="K23" s="35">
        <f>M23-L23</f>
        <v>687.2655031814338</v>
      </c>
      <c r="L23" s="32">
        <f>(19.855348+2098.905+79.129036+8893.768+59.369395+10937.279)*2.204622/60</f>
        <v>811.6060810518425</v>
      </c>
      <c r="M23" s="32">
        <f>+H23-N23</f>
        <v>1498.8715842332763</v>
      </c>
      <c r="N23" s="33">
        <v>2527.744</v>
      </c>
    </row>
    <row r="24" spans="1:14" ht="18.75" customHeight="1">
      <c r="A24" s="2" t="s">
        <v>24</v>
      </c>
      <c r="B24" s="4"/>
      <c r="C24" s="4"/>
      <c r="D24" s="4"/>
      <c r="E24" s="12">
        <f>N23</f>
        <v>2527.744</v>
      </c>
      <c r="F24" s="14"/>
      <c r="G24" s="32">
        <f>(52.18948+25.850781+8.9936+50.519657+15.931664+10.588963+45.668867+12.517698+13.807952)*2.204622/60</f>
        <v>8.674036095929402</v>
      </c>
      <c r="H24" s="33">
        <f>SUM(E24:G24)</f>
        <v>2536.4180360959294</v>
      </c>
      <c r="I24" s="33"/>
      <c r="J24" s="33"/>
      <c r="K24" s="35">
        <f>M24-L24</f>
        <v>480.21232110946414</v>
      </c>
      <c r="L24" s="32">
        <f>(52.086768+8177.386+78.99179+6936.953+40.465384+4570.765)*2.204622/60</f>
        <v>729.6067149864654</v>
      </c>
      <c r="M24" s="32">
        <f>+H24-N24</f>
        <v>1209.8190360959295</v>
      </c>
      <c r="N24" s="33">
        <v>1326.599</v>
      </c>
    </row>
    <row r="25" spans="1:14" ht="18.75" customHeight="1">
      <c r="A25" s="2" t="s">
        <v>25</v>
      </c>
      <c r="B25" s="4"/>
      <c r="C25" s="4"/>
      <c r="D25" s="4"/>
      <c r="E25" s="12">
        <f>N24</f>
        <v>1326.599</v>
      </c>
      <c r="F25" s="14"/>
      <c r="G25" s="32">
        <f>(48.94243+27.570735+16.894553+32.152878+29.828946+14.018298+16.106533+29.912164+11.185296)*2.204622/60</f>
        <v>8.326557208202098</v>
      </c>
      <c r="H25" s="33">
        <f>SUM(E25:G25)</f>
        <v>1334.925557208202</v>
      </c>
      <c r="I25" s="33"/>
      <c r="J25" s="33"/>
      <c r="K25" s="35">
        <f>M25-L25</f>
        <v>522.673055922882</v>
      </c>
      <c r="L25" s="32">
        <f>(94.021851+2388.708+32.164854+1327.924+37.773895+1159.251)*2.204622/60</f>
        <v>185.18250128532003</v>
      </c>
      <c r="M25" s="32">
        <f>+H25-N25</f>
        <v>707.855557208202</v>
      </c>
      <c r="N25" s="33">
        <v>627.07</v>
      </c>
    </row>
    <row r="26" spans="1:14" ht="18.75" customHeight="1">
      <c r="A26" s="2" t="s">
        <v>40</v>
      </c>
      <c r="B26" s="4"/>
      <c r="C26" s="4"/>
      <c r="D26" s="4"/>
      <c r="E26" s="12"/>
      <c r="F26" s="14"/>
      <c r="G26" s="32">
        <f>(34.501728+49.336029+16.22142)*2.204622/60</f>
        <v>3.6765443819349004</v>
      </c>
      <c r="H26" s="33"/>
      <c r="I26" s="33"/>
      <c r="J26" s="33">
        <f>4.549103*2000/60</f>
        <v>151.63676666666666</v>
      </c>
      <c r="K26" s="33"/>
      <c r="L26" s="32">
        <f>(46.214002+899.001)*2.204622/60</f>
        <v>34.730696468987404</v>
      </c>
      <c r="M26" s="32"/>
      <c r="N26" s="33"/>
    </row>
    <row r="27" spans="1:14" ht="18.75" customHeight="1">
      <c r="A27" s="2" t="s">
        <v>41</v>
      </c>
      <c r="B27" s="4"/>
      <c r="C27" s="4"/>
      <c r="D27" s="4"/>
      <c r="E27" s="12"/>
      <c r="F27" s="14"/>
      <c r="G27" s="32">
        <f>(24.517009+37.679825+21.657959)*2.204622/60</f>
        <v>3.0811353575541003</v>
      </c>
      <c r="H27" s="33"/>
      <c r="I27" s="33"/>
      <c r="J27" s="33">
        <f>4.680979*2000/60</f>
        <v>156.0326333333333</v>
      </c>
      <c r="K27" s="33"/>
      <c r="L27" s="32">
        <f>(37.785285+1042.425)*2.204622/60</f>
        <v>39.6909226489545</v>
      </c>
      <c r="M27" s="32"/>
      <c r="N27" s="33"/>
    </row>
    <row r="28" spans="1:14" ht="18.75" customHeight="1">
      <c r="A28" s="2" t="s">
        <v>42</v>
      </c>
      <c r="B28" s="4"/>
      <c r="C28" s="4"/>
      <c r="D28" s="4"/>
      <c r="E28" s="12"/>
      <c r="F28" s="14"/>
      <c r="G28" s="32">
        <f>(19.948545+17.65527+15.038038)*2.204622/60</f>
        <v>1.9342564540760998</v>
      </c>
      <c r="H28" s="33"/>
      <c r="I28" s="33"/>
      <c r="J28" s="33">
        <f>4.382895*2000/60</f>
        <v>146.09650000000002</v>
      </c>
      <c r="K28" s="33"/>
      <c r="L28" s="32">
        <f>(10.023924+1148.239)*2.204622/60</f>
        <v>42.55886540057881</v>
      </c>
      <c r="M28" s="32"/>
      <c r="N28" s="33"/>
    </row>
    <row r="29" spans="1:14" ht="15.75">
      <c r="A29" s="13" t="s">
        <v>26</v>
      </c>
      <c r="B29" s="4"/>
      <c r="C29" s="4"/>
      <c r="D29" s="4"/>
      <c r="E29" s="12">
        <f>N25</f>
        <v>627.07</v>
      </c>
      <c r="F29" s="14"/>
      <c r="G29" s="32">
        <f>SUM(G26:G28)</f>
        <v>8.691936193565102</v>
      </c>
      <c r="H29" s="33">
        <f>SUM(E29:G29)</f>
        <v>635.7619361935651</v>
      </c>
      <c r="I29" s="33"/>
      <c r="J29" s="33">
        <f>SUM(J26:J28)</f>
        <v>453.7659</v>
      </c>
      <c r="K29" s="35">
        <f>M29-L29</f>
        <v>327.3564516750444</v>
      </c>
      <c r="L29" s="32">
        <f>SUM(L26:L28)</f>
        <v>116.98048451852071</v>
      </c>
      <c r="M29" s="32">
        <f>+H29-N29</f>
        <v>444.3369361935651</v>
      </c>
      <c r="N29" s="33">
        <v>191.425</v>
      </c>
    </row>
    <row r="30" spans="1:14" ht="15.75">
      <c r="A30" s="2" t="s">
        <v>38</v>
      </c>
      <c r="B30" s="4"/>
      <c r="C30" s="4"/>
      <c r="D30" s="4"/>
      <c r="E30" s="12"/>
      <c r="F30" s="14">
        <f>SUM(F23:F29)</f>
        <v>3927.09</v>
      </c>
      <c r="G30" s="32">
        <f>G23+G24+G25+G29</f>
        <v>33.227113730972704</v>
      </c>
      <c r="H30" s="33">
        <f>E23+F30+G30</f>
        <v>4052.3081137309728</v>
      </c>
      <c r="I30" s="33">
        <f>SUM(I23:I24)</f>
        <v>0</v>
      </c>
      <c r="J30" s="33">
        <v>1875</v>
      </c>
      <c r="K30" s="14">
        <f>SUM(K23:K29)</f>
        <v>2017.5073318888242</v>
      </c>
      <c r="L30" s="32">
        <f>L23+L24+L25+L29</f>
        <v>1843.3757818421486</v>
      </c>
      <c r="M30" s="14">
        <f>SUM(M23:M29)</f>
        <v>3860.8831137309726</v>
      </c>
      <c r="N30" s="33"/>
    </row>
    <row r="31" spans="1:14" ht="18.75" customHeight="1">
      <c r="A31" s="1"/>
      <c r="B31" s="1"/>
      <c r="C31" s="1"/>
      <c r="D31" s="1"/>
      <c r="E31" s="15"/>
      <c r="F31" s="16"/>
      <c r="G31" s="15"/>
      <c r="H31" s="16"/>
      <c r="I31" s="16"/>
      <c r="J31" s="15"/>
      <c r="K31" s="15"/>
      <c r="L31" s="15"/>
      <c r="M31" s="15"/>
      <c r="N31" s="15"/>
    </row>
    <row r="32" spans="1:14" ht="18.75" customHeight="1">
      <c r="A32" s="17" t="s">
        <v>35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18"/>
      <c r="M32" s="4"/>
      <c r="N32" s="4"/>
    </row>
    <row r="33" spans="1:14" ht="15.75">
      <c r="A33" s="2" t="s">
        <v>19</v>
      </c>
      <c r="B33" s="2"/>
      <c r="C33" s="2"/>
      <c r="D33" s="2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5.75">
      <c r="A34" s="26" t="s">
        <v>20</v>
      </c>
      <c r="B34" s="2"/>
      <c r="C34" s="2"/>
      <c r="D34" s="2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21" ht="15.75">
      <c r="A35" s="2" t="s">
        <v>13</v>
      </c>
      <c r="B35" s="19">
        <f ca="1">NOW()</f>
        <v>42291.42332430556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4"/>
      <c r="P35" s="24"/>
      <c r="Q35" s="24"/>
      <c r="R35" s="24"/>
      <c r="S35" s="24"/>
      <c r="T35" s="24"/>
      <c r="U35" s="24"/>
    </row>
    <row r="36" spans="15:21" ht="12.75">
      <c r="O36" s="24"/>
      <c r="P36" s="24"/>
      <c r="Q36" s="24"/>
      <c r="R36" s="24"/>
      <c r="S36" s="24"/>
      <c r="T36" s="24"/>
      <c r="U36" s="24"/>
    </row>
    <row r="37" spans="15:21" ht="12.75">
      <c r="O37" s="24"/>
      <c r="P37" s="24"/>
      <c r="Q37" s="24"/>
      <c r="R37" s="24"/>
      <c r="S37" s="24"/>
      <c r="T37" s="24"/>
      <c r="U37" s="24"/>
    </row>
    <row r="38" spans="15:21" ht="12.75">
      <c r="O38" s="24"/>
      <c r="P38" s="24"/>
      <c r="Q38" s="24"/>
      <c r="R38" s="24"/>
      <c r="S38" s="24"/>
      <c r="T38" s="24"/>
      <c r="U38" s="24"/>
    </row>
    <row r="39" spans="15:21" ht="12.75">
      <c r="O39" s="24"/>
      <c r="P39" s="24"/>
      <c r="Q39" s="24"/>
      <c r="R39" s="24"/>
      <c r="S39" s="24"/>
      <c r="T39" s="24"/>
      <c r="U39" s="24"/>
    </row>
    <row r="40" spans="6:21" ht="12.75">
      <c r="F40" s="20"/>
      <c r="O40" s="24"/>
      <c r="P40" s="24"/>
      <c r="Q40" s="24"/>
      <c r="R40" s="24"/>
      <c r="S40" s="24"/>
      <c r="T40" s="24"/>
      <c r="U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spans="15:18" ht="12.75">
      <c r="O455" s="24"/>
      <c r="P455" s="24"/>
      <c r="Q455" s="24"/>
      <c r="R455" s="24"/>
    </row>
    <row r="456" spans="15:18" ht="12.75">
      <c r="O456" s="24"/>
      <c r="P456" s="24"/>
      <c r="Q456" s="24"/>
      <c r="R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  <row r="538" ht="12.75">
      <c r="O538" s="24"/>
    </row>
    <row r="539" ht="12.75">
      <c r="O539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2015-10-14T14:09:36Z</dcterms:modified>
  <cp:category/>
  <cp:version/>
  <cp:contentType/>
  <cp:contentStatus/>
</cp:coreProperties>
</file>