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February 2022/"/>
    </mc:Choice>
  </mc:AlternateContent>
  <xr:revisionPtr revIDLastSave="627" documentId="8_{94BD92FF-565A-454F-A6F9-8296EC1A3ECF}" xr6:coauthVersionLast="47" xr6:coauthVersionMax="47" xr10:uidLastSave="{EBBAE7C4-7704-4C1A-A54C-E3029C3E30DC}"/>
  <bookViews>
    <workbookView xWindow="-120" yWindow="-120" windowWidth="20730" windowHeight="1116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47" r:id="rId9"/>
    <sheet name="Figure 2" sheetId="54" r:id="rId10"/>
    <sheet name="Figure 3" sheetId="55" r:id="rId11"/>
    <sheet name="Figure 4" sheetId="52" r:id="rId12"/>
    <sheet name="Figure 5" sheetId="53" r:id="rId13"/>
  </sheets>
  <definedNames>
    <definedName name="_xlnm.Print_Area" localSheetId="1">'Table 1'!$A$1:$N$37</definedName>
    <definedName name="_xlnm.Print_Area" localSheetId="7">'Table 10'!$A$1:$G$40</definedName>
    <definedName name="_xlnm.Print_Area" localSheetId="2">'Table 2'!$A$1:$J$30</definedName>
    <definedName name="_xlnm.Print_Area" localSheetId="3">'Table 3'!$A$1:$L$43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9" l="1"/>
  <c r="D28" i="9"/>
  <c r="H28" i="2"/>
  <c r="D28" i="2"/>
  <c r="L34" i="1"/>
  <c r="G34" i="1"/>
  <c r="J34" i="1"/>
  <c r="J32" i="1"/>
  <c r="E28" i="9" l="1"/>
  <c r="K28" i="9" s="1"/>
  <c r="G28" i="9" s="1"/>
  <c r="B28" i="9"/>
  <c r="B28" i="2"/>
  <c r="E28" i="2" s="1"/>
  <c r="I28" i="2" s="1"/>
  <c r="G28" i="2" s="1"/>
  <c r="L16" i="1"/>
  <c r="J27" i="9" l="1"/>
  <c r="D27" i="9"/>
  <c r="D27" i="2"/>
  <c r="E27" i="2" s="1"/>
  <c r="I27" i="2" s="1"/>
  <c r="H27" i="2"/>
  <c r="L32" i="1"/>
  <c r="G32" i="1"/>
  <c r="E27" i="9"/>
  <c r="K27" i="9" s="1"/>
  <c r="B27" i="9"/>
  <c r="B27" i="2"/>
  <c r="I26" i="9"/>
  <c r="I11" i="9"/>
  <c r="I12" i="9"/>
  <c r="I13" i="9"/>
  <c r="I14" i="9"/>
  <c r="I15" i="9"/>
  <c r="I16" i="9"/>
  <c r="G11" i="9"/>
  <c r="G12" i="9"/>
  <c r="G13" i="9"/>
  <c r="G14" i="9"/>
  <c r="G15" i="9"/>
  <c r="G16" i="9"/>
  <c r="G17" i="9"/>
  <c r="H7" i="9"/>
  <c r="J7" i="9"/>
  <c r="G27" i="9" l="1"/>
  <c r="I27" i="9" s="1"/>
  <c r="G27" i="2"/>
  <c r="J26" i="9"/>
  <c r="D26" i="9"/>
  <c r="H26" i="2"/>
  <c r="D26" i="2"/>
  <c r="L31" i="1"/>
  <c r="G31" i="1"/>
  <c r="J31" i="1" l="1"/>
  <c r="E33" i="1" l="1"/>
  <c r="E26" i="9"/>
  <c r="K26" i="9" s="1"/>
  <c r="G26" i="9" s="1"/>
  <c r="B26" i="9"/>
  <c r="E26" i="2"/>
  <c r="I26" i="2" s="1"/>
  <c r="G26" i="2" s="1"/>
  <c r="B26" i="2"/>
  <c r="B21" i="3" l="1"/>
  <c r="B20" i="3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L35" i="1" s="1"/>
  <c r="G30" i="1"/>
  <c r="G33" i="1" s="1"/>
  <c r="H33" i="1" l="1"/>
  <c r="M33" i="1" s="1"/>
  <c r="G35" i="1"/>
  <c r="J30" i="1"/>
  <c r="J33" i="1" s="1"/>
  <c r="K33" i="1" l="1"/>
  <c r="J35" i="1"/>
  <c r="L7" i="9"/>
  <c r="H23" i="9"/>
  <c r="C23" i="9"/>
  <c r="C7" i="9" s="1"/>
  <c r="B22" i="9"/>
  <c r="E22" i="9" s="1"/>
  <c r="K22" i="9" s="1"/>
  <c r="G22" i="9" s="1"/>
  <c r="I22" i="9" s="1"/>
  <c r="J7" i="2"/>
  <c r="H6" i="1"/>
  <c r="M6" i="1" s="1"/>
  <c r="K6" i="1" s="1"/>
  <c r="N7" i="1"/>
  <c r="C23" i="2"/>
  <c r="C7" i="2" s="1"/>
  <c r="B22" i="2"/>
  <c r="E22" i="2" s="1"/>
  <c r="I22" i="2" s="1"/>
  <c r="G22" i="2" s="1"/>
  <c r="D6" i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I31" i="3"/>
  <c r="G31" i="3"/>
  <c r="E31" i="3"/>
  <c r="J6" i="3"/>
  <c r="I19" i="3"/>
  <c r="H44" i="3"/>
  <c r="D44" i="3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6" i="3"/>
  <c r="B8" i="9"/>
  <c r="B7" i="9"/>
  <c r="D8" i="1"/>
  <c r="J19" i="9"/>
  <c r="D19" i="9"/>
  <c r="H19" i="2"/>
  <c r="D19" i="2"/>
  <c r="E19" i="2" s="1"/>
  <c r="I19" i="2" s="1"/>
  <c r="G19" i="2" s="1"/>
  <c r="L23" i="1"/>
  <c r="L26" i="1" s="1"/>
  <c r="G23" i="1"/>
  <c r="G26" i="1" s="1"/>
  <c r="H26" i="1" s="1"/>
  <c r="M26" i="1" s="1"/>
  <c r="B19" i="9"/>
  <c r="B19" i="2"/>
  <c r="J23" i="1"/>
  <c r="J26" i="1" s="1"/>
  <c r="E19" i="9" l="1"/>
  <c r="K19" i="9" s="1"/>
  <c r="K26" i="1"/>
  <c r="G19" i="9"/>
  <c r="L44" i="3"/>
  <c r="J18" i="9"/>
  <c r="J17" i="9"/>
  <c r="J16" i="9"/>
  <c r="J15" i="9"/>
  <c r="J14" i="9"/>
  <c r="J13" i="9"/>
  <c r="J12" i="9"/>
  <c r="J11" i="9"/>
  <c r="D18" i="9"/>
  <c r="D23" i="9" s="1"/>
  <c r="D7" i="9" s="1"/>
  <c r="J23" i="9" l="1"/>
  <c r="I19" i="9"/>
  <c r="H18" i="2"/>
  <c r="H17" i="2"/>
  <c r="H16" i="2"/>
  <c r="H15" i="2"/>
  <c r="H14" i="2"/>
  <c r="H13" i="2"/>
  <c r="H12" i="2"/>
  <c r="H11" i="2"/>
  <c r="D18" i="2"/>
  <c r="D17" i="2"/>
  <c r="D16" i="2"/>
  <c r="D15" i="2"/>
  <c r="D14" i="2"/>
  <c r="D13" i="2"/>
  <c r="D12" i="2"/>
  <c r="D11" i="2"/>
  <c r="H23" i="2" l="1"/>
  <c r="H7" i="2" s="1"/>
  <c r="D23" i="2"/>
  <c r="D7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I6" i="1" l="1"/>
  <c r="I17" i="9" l="1"/>
  <c r="B18" i="9"/>
  <c r="B18" i="2"/>
  <c r="E18" i="2" s="1"/>
  <c r="E22" i="1"/>
  <c r="G22" i="1"/>
  <c r="H22" i="1" l="1"/>
  <c r="M22" i="1" s="1"/>
  <c r="E18" i="9"/>
  <c r="K18" i="9" s="1"/>
  <c r="G18" i="9" s="1"/>
  <c r="G23" i="9" s="1"/>
  <c r="G7" i="9" s="1"/>
  <c r="I18" i="2"/>
  <c r="G18" i="2" s="1"/>
  <c r="B31" i="9"/>
  <c r="I18" i="9" l="1"/>
  <c r="I23" i="9" s="1"/>
  <c r="I7" i="9" s="1"/>
  <c r="I21" i="3"/>
  <c r="I20" i="3"/>
  <c r="B8" i="2" l="1"/>
  <c r="L22" i="1" l="1"/>
  <c r="B17" i="9" l="1"/>
  <c r="E17" i="9" s="1"/>
  <c r="J22" i="1"/>
  <c r="K22" i="1" s="1"/>
  <c r="B17" i="2"/>
  <c r="E17" i="2" s="1"/>
  <c r="K17" i="9" l="1"/>
  <c r="I17" i="2"/>
  <c r="G17" i="2" l="1"/>
  <c r="A16" i="10" l="1"/>
  <c r="B16" i="9" l="1"/>
  <c r="E16" i="9" s="1"/>
  <c r="K16" i="9" s="1"/>
  <c r="B16" i="2"/>
  <c r="E16" i="2"/>
  <c r="E8" i="2"/>
  <c r="E8" i="9"/>
  <c r="K8" i="9" s="1"/>
  <c r="G8" i="9" s="1"/>
  <c r="I8" i="9" s="1"/>
  <c r="I8" i="2" l="1"/>
  <c r="G8" i="2" s="1"/>
  <c r="I16" i="2"/>
  <c r="G16" i="2" s="1"/>
  <c r="B8" i="3"/>
  <c r="E8" i="3" s="1"/>
  <c r="E21" i="3"/>
  <c r="B33" i="3"/>
  <c r="E46" i="3"/>
  <c r="H46" i="3" s="1"/>
  <c r="D45" i="3"/>
  <c r="N46" i="3" l="1"/>
  <c r="L46" i="3" s="1"/>
  <c r="E33" i="3"/>
  <c r="I33" i="3" s="1"/>
  <c r="G33" i="3" s="1"/>
  <c r="B15" i="2"/>
  <c r="E18" i="1"/>
  <c r="E15" i="2" l="1"/>
  <c r="I15" i="2" l="1"/>
  <c r="G15" i="2" s="1"/>
  <c r="E20" i="3"/>
  <c r="B15" i="9"/>
  <c r="E15" i="9" s="1"/>
  <c r="K15" i="9" s="1"/>
  <c r="B41" i="5" l="1"/>
  <c r="L18" i="1" l="1"/>
  <c r="G18" i="1"/>
  <c r="H18" i="1" s="1"/>
  <c r="M18" i="1" s="1"/>
  <c r="B14" i="2" l="1"/>
  <c r="E14" i="2" s="1"/>
  <c r="B14" i="9"/>
  <c r="E14" i="9" s="1"/>
  <c r="K14" i="9" s="1"/>
  <c r="J18" i="1"/>
  <c r="F27" i="1"/>
  <c r="F7" i="1" s="1"/>
  <c r="I14" i="2" l="1"/>
  <c r="K18" i="1"/>
  <c r="G14" i="2" l="1"/>
  <c r="B13" i="9" l="1"/>
  <c r="E13" i="9" s="1"/>
  <c r="K13" i="9" s="1"/>
  <c r="B13" i="2" l="1"/>
  <c r="E13" i="2" s="1"/>
  <c r="I13" i="2" l="1"/>
  <c r="G13" i="2" s="1"/>
  <c r="L14" i="1"/>
  <c r="L27" i="1" s="1"/>
  <c r="L7" i="1" s="1"/>
  <c r="B12" i="9" l="1"/>
  <c r="E12" i="9" s="1"/>
  <c r="K12" i="9" s="1"/>
  <c r="B12" i="2"/>
  <c r="E12" i="2" s="1"/>
  <c r="I12" i="2" l="1"/>
  <c r="G12" i="2" s="1"/>
  <c r="J14" i="1"/>
  <c r="J27" i="1" s="1"/>
  <c r="J7" i="1" s="1"/>
  <c r="E23" i="2"/>
  <c r="E7" i="2" s="1"/>
  <c r="G14" i="1" l="1"/>
  <c r="G27" i="1" s="1"/>
  <c r="G7" i="1" s="1"/>
  <c r="E23" i="9" l="1"/>
  <c r="E7" i="9" s="1"/>
  <c r="K7" i="9" s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11" i="9" l="1"/>
  <c r="E11" i="2"/>
  <c r="B38" i="1"/>
  <c r="K11" i="9" l="1"/>
  <c r="K23" i="9" s="1"/>
  <c r="I11" i="2"/>
  <c r="I23" i="2" s="1"/>
  <c r="I7" i="2" s="1"/>
  <c r="G11" i="2"/>
  <c r="G23" i="2" s="1"/>
  <c r="G7" i="2" s="1"/>
  <c r="B42" i="6" l="1"/>
  <c r="B40" i="4"/>
  <c r="B31" i="2"/>
  <c r="B7" i="2" l="1"/>
  <c r="J8" i="3" l="1"/>
  <c r="E7" i="1" l="1"/>
  <c r="H7" i="1" s="1"/>
  <c r="M7" i="1" s="1"/>
  <c r="K7" i="1" s="1"/>
  <c r="E14" i="1"/>
  <c r="H14" i="1" s="1"/>
  <c r="M14" i="1" s="1"/>
  <c r="H27" i="1" l="1"/>
  <c r="M27" i="1"/>
  <c r="K14" i="1"/>
  <c r="K27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<sst xmlns="http://schemas.openxmlformats.org/spreadsheetml/2006/main" count="523" uniqueCount="191">
  <si>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</si>
  <si>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</si>
  <si>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</si>
  <si>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</si>
  <si>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</si>
  <si>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</si>
  <si>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</si>
  <si>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</si>
  <si>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</si>
  <si>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</si>
  <si>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</si>
  <si>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</si>
  <si>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</si>
  <si>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</si>
  <si>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</si>
  <si>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</si>
  <si>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</si>
  <si>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</si>
  <si>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</si>
  <si>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</si>
  <si>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</si>
  <si>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</si>
  <si>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</si>
  <si>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</si>
  <si>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</si>
  <si>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</si>
  <si>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</si>
  <si>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</si>
  <si>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</si>
  <si>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</si>
  <si>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</si>
  <si>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</si>
  <si>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</si>
  <si>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</si>
  <si>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</si>
  <si>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</si>
  <si>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</si>
  <si>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</si>
  <si>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</si>
  <si>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</si>
  <si>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</si>
  <si>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</si>
  <si>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</si>
  <si>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</si>
  <si>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</si>
  <si>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</si>
  <si>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</si>
  <si>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</si>
  <si>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</si>
  <si>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</si>
  <si>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</si>
  <si>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</si>
  <si>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</si>
  <si>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</si>
  <si>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</si>
  <si>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</si>
  <si>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</si>
  <si>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</si>
  <si>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</si>
  <si>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</si>
  <si>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</si>
  <si>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</si>
  <si>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</si>
  <si>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</si>
  <si>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</si>
  <si>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</si>
  <si>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</si>
  <si>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</si>
  <si>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</si>
  <si>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</si>
  <si>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</si>
  <si>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</si>
  <si>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</si>
  <si>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</si>
  <si>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</si>
  <si>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</si>
  <si>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</si>
  <si>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</si>
  <si>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</si>
  <si>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</si>
  <si>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</si>
  <si>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</si>
  <si>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</si>
  <si>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</si>
  <si>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</si>
  <si>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</si>
  <si>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</si>
  <si>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</si>
  <si>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</si>
  <si>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</si>
  <si>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</si>
  <si>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</si>
  <si>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</si>
  <si>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</si>
  <si>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</si>
  <si>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</si>
  <si>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</si>
  <si>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</si>
  <si>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</si>
  <si>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</si>
  <si>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</si>
  <si>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</si>
  <si>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</si>
  <si>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</si>
  <si>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</si>
  <si>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</si>
  <si>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</si>
  <si>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</si>
  <si>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</si>
  <si>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</si>
  <si>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</si>
  <si>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</si>
  <si>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</si>
  <si>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</si>
  <si>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</si>
  <si>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</si>
  <si>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</si>
  <si>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</si>
  <si>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</si>
  <si>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</si>
  <si>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</si>
  <si>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</si>
  <si>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</si>
  <si>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</si>
  <si>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Sunflowerseed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</si>
  <si>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</si>
  <si>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</si>
  <si>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</si>
  <si>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5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</si>
  <si>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</si>
  <si>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</si>
  <si>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</si>
  <si>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</si>
  <si>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</si>
  <si>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tallow </t>
    </r>
    <r>
      <rPr>
        <vertAlign val="superscript"/>
        <sz val="11"/>
        <rFont val="Arial"/>
        <family val="2"/>
      </rPr>
      <t xml:space="preserve">5 </t>
    </r>
  </si>
  <si>
    <t>------------------------------------------------------- Cents per pound----------------------------------------------</t>
  </si>
  <si>
    <r>
      <t>2020/21</t>
    </r>
    <r>
      <rPr>
        <vertAlign val="superscript"/>
        <sz val="11"/>
        <rFont val="Arial"/>
        <family val="2"/>
      </rPr>
      <t>6</t>
    </r>
  </si>
  <si>
    <r>
      <t>2021/22</t>
    </r>
    <r>
      <rPr>
        <vertAlign val="superscript"/>
        <sz val="11"/>
        <rFont val="Arial"/>
        <family val="2"/>
      </rPr>
      <t>6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</si>
  <si>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</si>
  <si>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</si>
  <si>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</si>
  <si>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</si>
  <si>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</si>
  <si>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</si>
  <si>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</si>
  <si>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</si>
  <si>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</si>
  <si>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</si>
  <si>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</si>
  <si>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</si>
  <si>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</si>
  <si>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</si>
  <si>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</si>
  <si>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</si>
  <si>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</si>
  <si>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</si>
  <si>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Marketing year</t>
  </si>
  <si>
    <t>Argentina</t>
  </si>
  <si>
    <t>Brazil</t>
  </si>
  <si>
    <t>Paraguay</t>
  </si>
  <si>
    <t>United States</t>
  </si>
  <si>
    <t>Rest of world</t>
  </si>
  <si>
    <t>2016/2017</t>
  </si>
  <si>
    <t>2017/2018</t>
  </si>
  <si>
    <t>2018/2019</t>
  </si>
  <si>
    <t>2019/2020</t>
  </si>
  <si>
    <t>2020/2021</t>
  </si>
  <si>
    <t>2021/2022 (Jan)</t>
  </si>
  <si>
    <t>2021/2022 (Feb)</t>
  </si>
  <si>
    <t>Month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</si>
  <si>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</si>
  <si>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</si>
  <si>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</si>
  <si>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</si>
  <si>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</si>
  <si>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</si>
  <si>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</si>
  <si>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</si>
  <si>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</si>
  <si>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</si>
  <si>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</si>
  <si>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llinois</t>
  </si>
  <si>
    <t>Iowa</t>
  </si>
  <si>
    <t>North and East</t>
  </si>
  <si>
    <t>North Central</t>
  </si>
  <si>
    <t>South, West, Pacific</t>
  </si>
  <si>
    <t>West Central</t>
  </si>
  <si>
    <t>2021/22*</t>
  </si>
  <si>
    <t>Year</t>
  </si>
  <si>
    <t>Pork production</t>
  </si>
  <si>
    <t>Chicken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</si>
</sst>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_(* #,##0.0_);_(* \(#,##0.0\);_(* &quot;-&quot;_);_(@_)"/>
    <numFmt numFmtId="173" formatCode="_(* #,##0.0000_);_(* \(#,##0.0000\);_(* &quot;-&quot;??_);_(@_)"/>
    <numFmt numFmtId="174" formatCode="#,##0.000"/>
    <numFmt numFmtId="175" formatCode="_(* #,##0.00_);_(* \(#,##0.00\);_(* &quot;-&quot;_);_(@_)"/>
    <numFmt numFmtId="176" formatCode="_(* #,##0.000_);_(* \(#,##0.000\);_(* &quot;-&quot;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76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6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2" fontId="13" fillId="0" borderId="0" xfId="0" applyNumberFormat="1" applyFont="1" applyFill="1"/>
    <xf numFmtId="0" fontId="28" fillId="0" borderId="1" xfId="29" applyFont="1" applyFill="1" applyBorder="1" applyAlignment="1">
      <alignment horizontal="center" wrapText="1"/>
    </xf>
    <xf numFmtId="0" fontId="27" fillId="0" borderId="0" xfId="29" applyFont="1" applyFill="1"/>
    <xf numFmtId="0" fontId="27" fillId="0" borderId="0" xfId="29" applyFont="1" applyFill="1" applyAlignment="1">
      <alignment horizontal="center"/>
    </xf>
    <xf numFmtId="41" fontId="27" fillId="0" borderId="0" xfId="32" applyNumberFormat="1" applyFont="1" applyFill="1" applyAlignment="1">
      <alignment horizontal="center"/>
    </xf>
    <xf numFmtId="41" fontId="27" fillId="0" borderId="0" xfId="32" applyNumberFormat="1" applyFont="1" applyFill="1"/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1" fontId="9" fillId="0" borderId="0" xfId="0" applyNumberFormat="1" applyFont="1" applyAlignment="1"/>
    <xf numFmtId="172" fontId="27" fillId="0" borderId="0" xfId="29" applyNumberFormat="1" applyFont="1" applyFill="1"/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2" fontId="27" fillId="0" borderId="0" xfId="32" applyNumberFormat="1" applyFont="1" applyFill="1"/>
    <xf numFmtId="172" fontId="30" fillId="0" borderId="0" xfId="1" applyNumberFormat="1" applyFont="1" applyFill="1"/>
    <xf numFmtId="172" fontId="27" fillId="0" borderId="0" xfId="32" applyNumberFormat="1" applyFont="1" applyFill="1" applyAlignment="1">
      <alignment horizontal="center"/>
    </xf>
    <xf numFmtId="2" fontId="18" fillId="2" borderId="0" xfId="0" applyNumberFormat="1" applyFont="1" applyFill="1" applyBorder="1" applyAlignment="1">
      <alignment horizontal="right" indent="2"/>
    </xf>
    <xf numFmtId="173" fontId="27" fillId="0" borderId="0" xfId="29" applyNumberFormat="1" applyFont="1" applyFill="1"/>
    <xf numFmtId="0" fontId="0" fillId="0" borderId="0" xfId="0" applyNumberFormat="1" applyAlignment="1">
      <alignment horizontal="left"/>
    </xf>
    <xf numFmtId="0" fontId="28" fillId="0" borderId="1" xfId="29" applyFont="1" applyBorder="1" applyAlignment="1">
      <alignment horizontal="left"/>
    </xf>
    <xf numFmtId="17" fontId="9" fillId="0" borderId="0" xfId="0" applyNumberFormat="1" applyFont="1" applyFill="1" applyAlignment="1">
      <alignment horizontal="left"/>
    </xf>
    <xf numFmtId="169" fontId="18" fillId="0" borderId="0" xfId="1" applyNumberFormat="1" applyFont="1" applyFill="1" applyBorder="1" applyAlignment="1"/>
    <xf numFmtId="0" fontId="9" fillId="0" borderId="0" xfId="0" applyFont="1"/>
    <xf numFmtId="0" fontId="28" fillId="0" borderId="1" xfId="29" applyFont="1" applyBorder="1" applyAlignment="1">
      <alignment horizontal="left" wrapText="1"/>
    </xf>
    <xf numFmtId="41" fontId="0" fillId="0" borderId="0" xfId="0" applyNumberFormat="1" applyAlignment="1">
      <alignment horizontal="left"/>
    </xf>
    <xf numFmtId="0" fontId="28" fillId="0" borderId="1" xfId="29" applyNumberFormat="1" applyFont="1" applyFill="1" applyBorder="1" applyAlignment="1">
      <alignment horizontal="center" wrapText="1"/>
    </xf>
    <xf numFmtId="174" fontId="27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175" fontId="27" fillId="0" borderId="0" xfId="32" applyNumberFormat="1" applyFont="1" applyFill="1"/>
    <xf numFmtId="175" fontId="9" fillId="0" borderId="0" xfId="0" applyNumberFormat="1" applyFont="1" applyAlignment="1"/>
    <xf numFmtId="2" fontId="27" fillId="0" borderId="0" xfId="32" applyNumberFormat="1" applyFont="1" applyFill="1"/>
    <xf numFmtId="2" fontId="9" fillId="0" borderId="0" xfId="0" applyNumberFormat="1" applyFont="1" applyAlignment="1"/>
    <xf numFmtId="0" fontId="9" fillId="0" borderId="0" xfId="0" applyFont="1" applyFill="1" applyAlignment="1"/>
    <xf numFmtId="43" fontId="27" fillId="0" borderId="0" xfId="29" applyNumberFormat="1" applyFont="1" applyFill="1"/>
    <xf numFmtId="176" fontId="27" fillId="0" borderId="0" xfId="32" applyNumberFormat="1" applyFont="1" applyFill="1"/>
    <xf numFmtId="9" fontId="9" fillId="0" borderId="0" xfId="12" applyFont="1" applyAlignment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D99694"/>
      <color rgb="FFB7DEE8"/>
      <color rgb="FF0066FF"/>
      <color rgb="FF0000FF"/>
      <color rgb="FFC3D69B"/>
      <color rgb="FFFFFF00"/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soybean production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95341068194269E-2"/>
          <c:y val="0.1622476640887707"/>
          <c:w val="0.91737031440461592"/>
          <c:h val="0.640726191157256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(Jan)</c:v>
                </c:pt>
                <c:pt idx="6">
                  <c:v>2021/2022 (Feb)</c:v>
                </c:pt>
              </c:strCache>
            </c:strRef>
          </c:cat>
          <c:val>
            <c:numRef>
              <c:f>'Figure 1'!$B$2:$B$8</c:f>
              <c:numCache>
                <c:formatCode>_(* #,##0.0_);_(* \(#,##0.0\);_(* "-"_);_(@_)</c:formatCode>
                <c:ptCount val="7"/>
                <c:pt idx="0">
                  <c:v>55</c:v>
                </c:pt>
                <c:pt idx="1">
                  <c:v>37.799999999999997</c:v>
                </c:pt>
                <c:pt idx="2">
                  <c:v>55.3</c:v>
                </c:pt>
                <c:pt idx="3">
                  <c:v>48.8</c:v>
                </c:pt>
                <c:pt idx="4">
                  <c:v>46.2</c:v>
                </c:pt>
                <c:pt idx="5">
                  <c:v>46.5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933-B3CA-2C08627B6251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(Jan)</c:v>
                </c:pt>
                <c:pt idx="6">
                  <c:v>2021/2022 (Feb)</c:v>
                </c:pt>
              </c:strCache>
            </c:strRef>
          </c:cat>
          <c:val>
            <c:numRef>
              <c:f>'Figure 1'!$C$2:$C$8</c:f>
              <c:numCache>
                <c:formatCode>_(* #,##0.0_);_(* \(#,##0.0\);_(* "-"_);_(@_)</c:formatCode>
                <c:ptCount val="7"/>
                <c:pt idx="0">
                  <c:v>114.9</c:v>
                </c:pt>
                <c:pt idx="1">
                  <c:v>123.4</c:v>
                </c:pt>
                <c:pt idx="2">
                  <c:v>119.7</c:v>
                </c:pt>
                <c:pt idx="3">
                  <c:v>128.5</c:v>
                </c:pt>
                <c:pt idx="4">
                  <c:v>138</c:v>
                </c:pt>
                <c:pt idx="5">
                  <c:v>139</c:v>
                </c:pt>
                <c:pt idx="6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5B-4933-B3CA-2C08627B6251}"/>
            </c:ext>
          </c:extLst>
        </c:ser>
        <c:ser>
          <c:idx val="0"/>
          <c:order val="2"/>
          <c:tx>
            <c:strRef>
              <c:f>'Figure 1'!$E$1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(Jan)</c:v>
                </c:pt>
                <c:pt idx="6">
                  <c:v>2021/2022 (Feb)</c:v>
                </c:pt>
              </c:strCache>
            </c:strRef>
          </c:cat>
          <c:val>
            <c:numRef>
              <c:f>'Figure 1'!$E$2:$E$8</c:f>
              <c:numCache>
                <c:formatCode>_(* #,##0.0_);_(* \(#,##0.0\);_(* "-"_);_(@_)</c:formatCode>
                <c:ptCount val="7"/>
                <c:pt idx="0">
                  <c:v>116.931</c:v>
                </c:pt>
                <c:pt idx="1">
                  <c:v>120.065</c:v>
                </c:pt>
                <c:pt idx="2">
                  <c:v>120.515</c:v>
                </c:pt>
                <c:pt idx="3">
                  <c:v>96.667000000000002</c:v>
                </c:pt>
                <c:pt idx="4">
                  <c:v>114.749</c:v>
                </c:pt>
                <c:pt idx="5">
                  <c:v>120.70699999999999</c:v>
                </c:pt>
                <c:pt idx="6">
                  <c:v>120.70699999999999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B-4933-B3CA-2C08627B6251}"/>
            </c:ext>
          </c:extLst>
        </c:ser>
        <c:ser>
          <c:idx val="4"/>
          <c:order val="3"/>
          <c:tx>
            <c:strRef>
              <c:f>'Figure 1'!$F$1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(Jan)</c:v>
                </c:pt>
                <c:pt idx="6">
                  <c:v>2021/2022 (Feb)</c:v>
                </c:pt>
              </c:strCache>
            </c:strRef>
          </c:cat>
          <c:val>
            <c:numRef>
              <c:f>'Figure 1'!$F$2:$F$8</c:f>
              <c:numCache>
                <c:formatCode>_(* #,##0.0_);_(* \(#,##0.0\);_(* "-"_);_(@_)</c:formatCode>
                <c:ptCount val="7"/>
                <c:pt idx="0">
                  <c:v>52.930999999999983</c:v>
                </c:pt>
                <c:pt idx="1">
                  <c:v>51.878000000000043</c:v>
                </c:pt>
                <c:pt idx="2">
                  <c:v>57.293000000000006</c:v>
                </c:pt>
                <c:pt idx="3">
                  <c:v>55.660000000000025</c:v>
                </c:pt>
                <c:pt idx="4">
                  <c:v>57.382000000000005</c:v>
                </c:pt>
                <c:pt idx="5">
                  <c:v>57.855999999999995</c:v>
                </c:pt>
                <c:pt idx="6">
                  <c:v>57.855999999999995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5-46B2-BFA3-3308EB2237EB}"/>
            </c:ext>
          </c:extLst>
        </c:ser>
        <c:ser>
          <c:idx val="3"/>
          <c:order val="4"/>
          <c:tx>
            <c:strRef>
              <c:f>'Figure 1'!$D$1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1'!$D$2:$D$8</c:f>
              <c:numCache>
                <c:formatCode>_(* #,##0.0_);_(* \(#,##0.0\);_(* "-"_);_(@_)</c:formatCode>
                <c:ptCount val="7"/>
                <c:pt idx="0">
                  <c:v>10.34</c:v>
                </c:pt>
                <c:pt idx="1">
                  <c:v>10.26</c:v>
                </c:pt>
                <c:pt idx="2">
                  <c:v>8.51</c:v>
                </c:pt>
                <c:pt idx="3">
                  <c:v>10.25</c:v>
                </c:pt>
                <c:pt idx="4">
                  <c:v>9.9</c:v>
                </c:pt>
                <c:pt idx="5">
                  <c:v>8.5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4-411D-A26F-C3D95121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0650731691"/>
              <c:y val="0.85874158687671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56867608835E-2"/>
              <c:y val="9.9068652652183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152662867739454"/>
          <c:y val="0.12636223785452472"/>
          <c:w val="0.69774267844048043"/>
          <c:h val="5.5023664149716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2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Historical soybean crush margins, Central Illinois </a:t>
            </a:r>
            <a:endParaRPr lang="en-US" sz="1050" b="1"/>
          </a:p>
        </c:rich>
      </c:tx>
      <c:layout>
        <c:manualLayout>
          <c:xMode val="edge"/>
          <c:yMode val="edge"/>
          <c:x val="1.4458792104600688E-3"/>
          <c:y val="6.2892523050003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325252775353784E-2"/>
          <c:y val="0.20499316760407846"/>
          <c:w val="0.91219870690942229"/>
          <c:h val="0.5380291885332282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'Figure 2'!$B$2:$B$13</c:f>
              <c:numCache>
                <c:formatCode>0.00</c:formatCode>
                <c:ptCount val="12"/>
                <c:pt idx="0">
                  <c:v>1.5818386090865797</c:v>
                </c:pt>
                <c:pt idx="1">
                  <c:v>1.5561766285062859</c:v>
                </c:pt>
                <c:pt idx="2">
                  <c:v>1.2547203611335966</c:v>
                </c:pt>
                <c:pt idx="3">
                  <c:v>1.135384044363267</c:v>
                </c:pt>
                <c:pt idx="4">
                  <c:v>1.1703407601329729</c:v>
                </c:pt>
                <c:pt idx="5">
                  <c:v>1.0253172985882166</c:v>
                </c:pt>
                <c:pt idx="6">
                  <c:v>0.92494151824988968</c:v>
                </c:pt>
                <c:pt idx="7">
                  <c:v>0.92057154284224119</c:v>
                </c:pt>
                <c:pt idx="8">
                  <c:v>1.0343293637341677</c:v>
                </c:pt>
                <c:pt idx="9">
                  <c:v>1.1541511479440683</c:v>
                </c:pt>
                <c:pt idx="10">
                  <c:v>1.1774618398348142</c:v>
                </c:pt>
                <c:pt idx="11">
                  <c:v>1.2301037638680281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1-40DE-A8B9-0D1DF2CE5249}"/>
            </c:ext>
          </c:extLst>
        </c:ser>
        <c:ser>
          <c:idx val="2"/>
          <c:order val="1"/>
          <c:tx>
            <c:strRef>
              <c:f>'Figure 2'!$C$1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'Figure 2'!$C$2:$C$13</c:f>
              <c:numCache>
                <c:formatCode>_(* #,##0.00_);_(* \(#,##0.00\);_(* "-"_);_(@_)</c:formatCode>
                <c:ptCount val="12"/>
                <c:pt idx="0">
                  <c:v>1.317927653284972</c:v>
                </c:pt>
                <c:pt idx="1">
                  <c:v>1.317703262801718</c:v>
                </c:pt>
                <c:pt idx="2">
                  <c:v>1.2185321259918833</c:v>
                </c:pt>
                <c:pt idx="3">
                  <c:v>1.3431107709232997</c:v>
                </c:pt>
                <c:pt idx="4">
                  <c:v>1.3122303198368943</c:v>
                </c:pt>
                <c:pt idx="5">
                  <c:v>1.7675273676782854</c:v>
                </c:pt>
                <c:pt idx="6">
                  <c:v>1.8928357501591861</c:v>
                </c:pt>
                <c:pt idx="7">
                  <c:v>1.9327028863421436</c:v>
                </c:pt>
                <c:pt idx="8">
                  <c:v>2.2487781376835141</c:v>
                </c:pt>
                <c:pt idx="9">
                  <c:v>2.1830682256979195</c:v>
                </c:pt>
                <c:pt idx="10">
                  <c:v>2.3592826434988243</c:v>
                </c:pt>
                <c:pt idx="11">
                  <c:v>2.3520808884226874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1-40DE-A8B9-0D1DF2CE5249}"/>
            </c:ext>
          </c:extLst>
        </c:ser>
        <c:ser>
          <c:idx val="3"/>
          <c:order val="2"/>
          <c:tx>
            <c:strRef>
              <c:f>'Figure 2'!$D$1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'Figure 2'!$D$2:$D$13</c:f>
              <c:numCache>
                <c:formatCode>0.00</c:formatCode>
                <c:ptCount val="12"/>
                <c:pt idx="0">
                  <c:v>2.5599013755039799</c:v>
                </c:pt>
                <c:pt idx="1">
                  <c:v>2.4519862687140677</c:v>
                </c:pt>
                <c:pt idx="2">
                  <c:v>1.737244764781483</c:v>
                </c:pt>
                <c:pt idx="3">
                  <c:v>1.5815991930191657</c:v>
                </c:pt>
                <c:pt idx="4">
                  <c:v>1.5683899660732532</c:v>
                </c:pt>
                <c:pt idx="5">
                  <c:v>1.5871209915604467</c:v>
                </c:pt>
                <c:pt idx="6">
                  <c:v>1.5594064257753288</c:v>
                </c:pt>
                <c:pt idx="7">
                  <c:v>1.5249510873905532</c:v>
                </c:pt>
                <c:pt idx="8">
                  <c:v>1.7926808817265538</c:v>
                </c:pt>
                <c:pt idx="9">
                  <c:v>1.7564733252599805</c:v>
                </c:pt>
                <c:pt idx="10">
                  <c:v>1.2720582210726192</c:v>
                </c:pt>
                <c:pt idx="11">
                  <c:v>1.390954269341405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71-40DE-A8B9-0D1DF2CE5249}"/>
            </c:ext>
          </c:extLst>
        </c:ser>
        <c:ser>
          <c:idx val="4"/>
          <c:order val="3"/>
          <c:tx>
            <c:strRef>
              <c:f>'Figure 2'!$E$1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'Figure 2'!$E$2:$E$13</c:f>
              <c:numCache>
                <c:formatCode>0.00</c:formatCode>
                <c:ptCount val="12"/>
                <c:pt idx="0">
                  <c:v>1.4615067180023793</c:v>
                </c:pt>
                <c:pt idx="1">
                  <c:v>1.3925440386949539</c:v>
                </c:pt>
                <c:pt idx="2">
                  <c:v>1.3458044142402663</c:v>
                </c:pt>
                <c:pt idx="3">
                  <c:v>1.3226027854451079</c:v>
                </c:pt>
                <c:pt idx="4">
                  <c:v>1.3474278002289442</c:v>
                </c:pt>
                <c:pt idx="5">
                  <c:v>1.2165310035774475</c:v>
                </c:pt>
                <c:pt idx="6">
                  <c:v>2.046638854381813</c:v>
                </c:pt>
                <c:pt idx="7">
                  <c:v>1.1344385007338484</c:v>
                </c:pt>
                <c:pt idx="8">
                  <c:v>1.0753793026461906</c:v>
                </c:pt>
                <c:pt idx="9">
                  <c:v>0.90076522919687285</c:v>
                </c:pt>
                <c:pt idx="10">
                  <c:v>0.98506390902869789</c:v>
                </c:pt>
                <c:pt idx="11">
                  <c:v>1.386503582858003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71-40DE-A8B9-0D1DF2CE5249}"/>
            </c:ext>
          </c:extLst>
        </c:ser>
        <c:ser>
          <c:idx val="5"/>
          <c:order val="4"/>
          <c:tx>
            <c:strRef>
              <c:f>'Figure 2'!$F$1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2'!$F$2:$F$13</c:f>
              <c:numCache>
                <c:formatCode>0.00</c:formatCode>
                <c:ptCount val="12"/>
                <c:pt idx="0">
                  <c:v>1.1587083813148364</c:v>
                </c:pt>
                <c:pt idx="1">
                  <c:v>1.7754770134502191</c:v>
                </c:pt>
                <c:pt idx="2">
                  <c:v>1.8655886427762933</c:v>
                </c:pt>
                <c:pt idx="3">
                  <c:v>1.6178942830397052</c:v>
                </c:pt>
                <c:pt idx="4">
                  <c:v>1.4533471237379914</c:v>
                </c:pt>
                <c:pt idx="5">
                  <c:v>1.5154287608617274</c:v>
                </c:pt>
                <c:pt idx="6">
                  <c:v>1.6370624747641482</c:v>
                </c:pt>
                <c:pt idx="7">
                  <c:v>1.9201317549877555</c:v>
                </c:pt>
                <c:pt idx="8">
                  <c:v>2.3185144294213771</c:v>
                </c:pt>
                <c:pt idx="9">
                  <c:v>2.4056162551464944</c:v>
                </c:pt>
                <c:pt idx="10">
                  <c:v>2.5296991170133225</c:v>
                </c:pt>
                <c:pt idx="11">
                  <c:v>2.5717901229769318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71-40DE-A8B9-0D1DF2CE5249}"/>
            </c:ext>
          </c:extLst>
        </c:ser>
        <c:ser>
          <c:idx val="6"/>
          <c:order val="5"/>
          <c:tx>
            <c:strRef>
              <c:f>'Figure 2'!$G$1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2'!$G$2:$G$5</c:f>
              <c:numCache>
                <c:formatCode>0.00</c:formatCode>
                <c:ptCount val="4"/>
                <c:pt idx="0">
                  <c:v>2.8314463285555256</c:v>
                </c:pt>
                <c:pt idx="1">
                  <c:v>3.5620880460014845</c:v>
                </c:pt>
                <c:pt idx="2">
                  <c:v>3.4446265942315275</c:v>
                </c:pt>
                <c:pt idx="3">
                  <c:v>3.306456276190799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71-40DE-A8B9-0D1DF2CE5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8940502467447111"/>
              <c:y val="0.82944754238242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bushel</a:t>
                </a:r>
              </a:p>
            </c:rich>
          </c:tx>
          <c:layout>
            <c:manualLayout>
              <c:xMode val="edge"/>
              <c:yMode val="edge"/>
              <c:x val="6.0786362078510984E-3"/>
              <c:y val="0.116292289955362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913709638728434"/>
          <c:y val="0.10592314661105878"/>
          <c:w val="0.80624110226463841"/>
          <c:h val="6.98268292331831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U.S. Soybean crushing – regional</a:t>
            </a:r>
            <a:endParaRPr lang="en-US" sz="1050" b="1"/>
          </a:p>
        </c:rich>
      </c:tx>
      <c:layout>
        <c:manualLayout>
          <c:xMode val="edge"/>
          <c:yMode val="edge"/>
          <c:x val="7.8411552128415472E-3"/>
          <c:y val="9.34538462987281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914962081695529E-2"/>
          <c:y val="0.17323615317316104"/>
          <c:w val="0.88867774308381253"/>
          <c:h val="0.489494792440207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llinois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3'!$B$2:$B$16</c:f>
              <c:numCache>
                <c:formatCode>_(* #,##0.00_);_(* \(#,##0.00\);_(* "-"_);_(@_)</c:formatCode>
                <c:ptCount val="15"/>
                <c:pt idx="0">
                  <c:v>23.394566666666666</c:v>
                </c:pt>
                <c:pt idx="1">
                  <c:v>23.317266666666665</c:v>
                </c:pt>
                <c:pt idx="2">
                  <c:v>22.555099999999999</c:v>
                </c:pt>
                <c:pt idx="3">
                  <c:v>22.927666666666667</c:v>
                </c:pt>
                <c:pt idx="4">
                  <c:v>18.812133333333335</c:v>
                </c:pt>
                <c:pt idx="5">
                  <c:v>21.676833333333331</c:v>
                </c:pt>
                <c:pt idx="6">
                  <c:v>20.098633333333336</c:v>
                </c:pt>
                <c:pt idx="7">
                  <c:v>19.426400000000001</c:v>
                </c:pt>
                <c:pt idx="8">
                  <c:v>17.857733333333332</c:v>
                </c:pt>
                <c:pt idx="9">
                  <c:v>18.030366666666666</c:v>
                </c:pt>
                <c:pt idx="10">
                  <c:v>17.464233333333333</c:v>
                </c:pt>
                <c:pt idx="11">
                  <c:v>18.914533333333331</c:v>
                </c:pt>
                <c:pt idx="12">
                  <c:v>22.481266666666667</c:v>
                </c:pt>
                <c:pt idx="13">
                  <c:v>22.2514</c:v>
                </c:pt>
                <c:pt idx="14">
                  <c:v>23.033000000000001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5-45AC-98B4-8D87A5A41002}"/>
            </c:ext>
          </c:extLst>
        </c:ser>
        <c:ser>
          <c:idx val="0"/>
          <c:order val="1"/>
          <c:tx>
            <c:strRef>
              <c:f>'Figure 3'!$C$1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3'!$C$2:$C$16</c:f>
              <c:numCache>
                <c:formatCode>_(* #,##0.00_);_(* \(#,##0.00\);_(* "-"_);_(@_)</c:formatCode>
                <c:ptCount val="15"/>
                <c:pt idx="0">
                  <c:v>39.307733333333331</c:v>
                </c:pt>
                <c:pt idx="1">
                  <c:v>38.71523333333333</c:v>
                </c:pt>
                <c:pt idx="2">
                  <c:v>40.212966666666667</c:v>
                </c:pt>
                <c:pt idx="3">
                  <c:v>40.291033333333331</c:v>
                </c:pt>
                <c:pt idx="4">
                  <c:v>33.5533</c:v>
                </c:pt>
                <c:pt idx="5">
                  <c:v>39.470099999999995</c:v>
                </c:pt>
                <c:pt idx="6">
                  <c:v>35.921566666666664</c:v>
                </c:pt>
                <c:pt idx="7">
                  <c:v>34.82286666666667</c:v>
                </c:pt>
                <c:pt idx="8">
                  <c:v>35.069366666666667</c:v>
                </c:pt>
                <c:pt idx="9">
                  <c:v>33.611966666666667</c:v>
                </c:pt>
                <c:pt idx="10">
                  <c:v>37.588099999999997</c:v>
                </c:pt>
                <c:pt idx="11">
                  <c:v>35.162066666666668</c:v>
                </c:pt>
                <c:pt idx="12">
                  <c:v>40.510800000000003</c:v>
                </c:pt>
                <c:pt idx="13">
                  <c:v>39.836400000000005</c:v>
                </c:pt>
                <c:pt idx="14">
                  <c:v>40.8093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5-45AC-98B4-8D87A5A41002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North and 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3'!$D$2:$D$16</c:f>
              <c:numCache>
                <c:formatCode>_(* #,##0.00_);_(* \(#,##0.00\);_(* "-"_);_(@_)</c:formatCode>
                <c:ptCount val="15"/>
                <c:pt idx="0">
                  <c:v>45.114433333333338</c:v>
                </c:pt>
                <c:pt idx="1">
                  <c:v>41.940066666666667</c:v>
                </c:pt>
                <c:pt idx="2">
                  <c:v>42.898300000000006</c:v>
                </c:pt>
                <c:pt idx="3">
                  <c:v>43.929166666666667</c:v>
                </c:pt>
                <c:pt idx="4">
                  <c:v>38.288566666666668</c:v>
                </c:pt>
                <c:pt idx="5">
                  <c:v>41.634333333333338</c:v>
                </c:pt>
                <c:pt idx="6">
                  <c:v>39.373766666666668</c:v>
                </c:pt>
                <c:pt idx="7">
                  <c:v>38.011166666666661</c:v>
                </c:pt>
                <c:pt idx="8">
                  <c:v>35.567633333333333</c:v>
                </c:pt>
                <c:pt idx="9">
                  <c:v>35.841533333333331</c:v>
                </c:pt>
                <c:pt idx="10">
                  <c:v>36.516466666666666</c:v>
                </c:pt>
                <c:pt idx="11">
                  <c:v>39.377633333333328</c:v>
                </c:pt>
                <c:pt idx="12">
                  <c:v>45.785433333333337</c:v>
                </c:pt>
                <c:pt idx="13">
                  <c:v>42.829800000000006</c:v>
                </c:pt>
                <c:pt idx="14">
                  <c:v>44.680300000000003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5-45AC-98B4-8D87A5A41002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North 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3'!$E$2:$E$16</c:f>
              <c:numCache>
                <c:formatCode>_(* #,##0.00_);_(* \(#,##0.00\);_(* "-"_);_(@_)</c:formatCode>
                <c:ptCount val="15"/>
                <c:pt idx="0">
                  <c:v>31.512066666666666</c:v>
                </c:pt>
                <c:pt idx="1">
                  <c:v>31.0228</c:v>
                </c:pt>
                <c:pt idx="2">
                  <c:v>31.096499999999999</c:v>
                </c:pt>
                <c:pt idx="3">
                  <c:v>32.027799999999999</c:v>
                </c:pt>
                <c:pt idx="4">
                  <c:v>27.809200000000001</c:v>
                </c:pt>
                <c:pt idx="5">
                  <c:v>31.615833333333331</c:v>
                </c:pt>
                <c:pt idx="6">
                  <c:v>24.689566666666664</c:v>
                </c:pt>
                <c:pt idx="7">
                  <c:v>28.889066666666665</c:v>
                </c:pt>
                <c:pt idx="8">
                  <c:v>24.919533333333334</c:v>
                </c:pt>
                <c:pt idx="9">
                  <c:v>27.230333333333331</c:v>
                </c:pt>
                <c:pt idx="10">
                  <c:v>29.759733333333333</c:v>
                </c:pt>
                <c:pt idx="11">
                  <c:v>26.799033333333334</c:v>
                </c:pt>
                <c:pt idx="12">
                  <c:v>32.643500000000003</c:v>
                </c:pt>
                <c:pt idx="13">
                  <c:v>31.280866666666665</c:v>
                </c:pt>
                <c:pt idx="14">
                  <c:v>32.959666666666664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5-45AC-98B4-8D87A5A41002}"/>
            </c:ext>
          </c:extLst>
        </c:ser>
        <c:ser>
          <c:idx val="4"/>
          <c:order val="4"/>
          <c:tx>
            <c:strRef>
              <c:f>'Figure 3'!$F$1</c:f>
              <c:strCache>
                <c:ptCount val="1"/>
                <c:pt idx="0">
                  <c:v>South, West, Pacific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3'!$F$2:$F$16</c:f>
              <c:numCache>
                <c:formatCode>_(* #,##0.00_);_(* \(#,##0.00\);_(* "-"_);_(@_)</c:formatCode>
                <c:ptCount val="15"/>
                <c:pt idx="0">
                  <c:v>24.559466666666665</c:v>
                </c:pt>
                <c:pt idx="1">
                  <c:v>24.577433333333335</c:v>
                </c:pt>
                <c:pt idx="2">
                  <c:v>24.208866666666665</c:v>
                </c:pt>
                <c:pt idx="3">
                  <c:v>24.845933333333335</c:v>
                </c:pt>
                <c:pt idx="4">
                  <c:v>21.148133333333334</c:v>
                </c:pt>
                <c:pt idx="5">
                  <c:v>21.797333333333331</c:v>
                </c:pt>
                <c:pt idx="6">
                  <c:v>19.994066666666665</c:v>
                </c:pt>
                <c:pt idx="7">
                  <c:v>22.8188</c:v>
                </c:pt>
                <c:pt idx="8">
                  <c:v>19.703533333333333</c:v>
                </c:pt>
                <c:pt idx="9">
                  <c:v>21.996366666666663</c:v>
                </c:pt>
                <c:pt idx="10">
                  <c:v>22.6844</c:v>
                </c:pt>
                <c:pt idx="11">
                  <c:v>17.919733333333333</c:v>
                </c:pt>
                <c:pt idx="12">
                  <c:v>23.255033333333333</c:v>
                </c:pt>
                <c:pt idx="13">
                  <c:v>22.841433333333335</c:v>
                </c:pt>
                <c:pt idx="14">
                  <c:v>22.8856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15-45AC-98B4-8D87A5A41002}"/>
            </c:ext>
          </c:extLst>
        </c:ser>
        <c:ser>
          <c:idx val="5"/>
          <c:order val="5"/>
          <c:tx>
            <c:strRef>
              <c:f>'Figure 3'!$G$1</c:f>
              <c:strCache>
                <c:ptCount val="1"/>
                <c:pt idx="0">
                  <c:v>West Central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3'!$A$2:$A$16</c:f>
              <c:strCache>
                <c:ptCount val="15"/>
                <c:pt idx="0">
                  <c:v>Oct-20</c:v>
                </c:pt>
                <c:pt idx="1">
                  <c:v>Nov</c:v>
                </c:pt>
                <c:pt idx="2">
                  <c:v>Dec</c:v>
                </c:pt>
                <c:pt idx="3">
                  <c:v>Jan-21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Dec-21</c:v>
                </c:pt>
              </c:strCache>
            </c:strRef>
          </c:cat>
          <c:val>
            <c:numRef>
              <c:f>'Figure 3'!$G$2:$G$16</c:f>
              <c:numCache>
                <c:formatCode>_(* #,##0.00_);_(* \(#,##0.00\);_(* "-"_);_(@_)</c:formatCode>
                <c:ptCount val="15"/>
                <c:pt idx="0">
                  <c:v>32.681033333333332</c:v>
                </c:pt>
                <c:pt idx="1">
                  <c:v>31.467433333333336</c:v>
                </c:pt>
                <c:pt idx="2">
                  <c:v>32.169366666666662</c:v>
                </c:pt>
                <c:pt idx="3">
                  <c:v>32.490400000000001</c:v>
                </c:pt>
                <c:pt idx="4">
                  <c:v>24.738633333333336</c:v>
                </c:pt>
                <c:pt idx="5">
                  <c:v>32.029833333333329</c:v>
                </c:pt>
                <c:pt idx="6">
                  <c:v>29.776766666666667</c:v>
                </c:pt>
                <c:pt idx="7">
                  <c:v>29.532766666666667</c:v>
                </c:pt>
                <c:pt idx="8">
                  <c:v>28.626666666666669</c:v>
                </c:pt>
                <c:pt idx="9">
                  <c:v>29.622633333333336</c:v>
                </c:pt>
                <c:pt idx="10">
                  <c:v>24.246266666666667</c:v>
                </c:pt>
                <c:pt idx="11">
                  <c:v>25.979466666666667</c:v>
                </c:pt>
                <c:pt idx="12">
                  <c:v>32.26253333333333</c:v>
                </c:pt>
                <c:pt idx="13">
                  <c:v>31.558199999999999</c:v>
                </c:pt>
                <c:pt idx="14">
                  <c:v>33.872866666666667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15-45AC-98B4-8D87A5A4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'Figure 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solidFill>
                      <a:srgbClr val="FF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3'!$A$2:$A$16</c15:sqref>
                        </c15:formulaRef>
                      </c:ext>
                    </c:extLst>
                    <c:strCache>
                      <c:ptCount val="15"/>
                      <c:pt idx="0">
                        <c:v>Oct-20</c:v>
                      </c:pt>
                      <c:pt idx="1">
                        <c:v>Nov</c:v>
                      </c:pt>
                      <c:pt idx="2">
                        <c:v>Dec</c:v>
                      </c:pt>
                      <c:pt idx="3">
                        <c:v>Jan-21</c:v>
                      </c:pt>
                      <c:pt idx="4">
                        <c:v>Feb</c:v>
                      </c:pt>
                      <c:pt idx="5">
                        <c:v>Mar</c:v>
                      </c:pt>
                      <c:pt idx="6">
                        <c:v>Apr</c:v>
                      </c:pt>
                      <c:pt idx="7">
                        <c:v>May</c:v>
                      </c:pt>
                      <c:pt idx="8">
                        <c:v>Jun</c:v>
                      </c:pt>
                      <c:pt idx="9">
                        <c:v>Jul</c:v>
                      </c:pt>
                      <c:pt idx="10">
                        <c:v>Aug</c:v>
                      </c:pt>
                      <c:pt idx="11">
                        <c:v>Sep</c:v>
                      </c:pt>
                      <c:pt idx="12">
                        <c:v>Oct</c:v>
                      </c:pt>
                      <c:pt idx="13">
                        <c:v>Nov</c:v>
                      </c:pt>
                      <c:pt idx="14">
                        <c:v>Dec-21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515-45AC-98B4-8D87A5A41002}"/>
                  </c:ext>
                </c:extLst>
              </c15:ser>
            </c15:filteredBarSeries>
          </c:ext>
        </c:extLst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8940503376729649"/>
              <c:y val="0.73339050776115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6.0786452105972841E-3"/>
              <c:y val="0.1008675982512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8.9889609364165665E-2"/>
          <c:y val="0.15062120717584199"/>
          <c:w val="0.88482839154840509"/>
          <c:h val="4.8698377025292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/>
            </a:pPr>
            <a:endParaRPr lang="en-US" sz="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/>
            </a:pPr>
            <a:r>
              <a:rPr lang="en-US" sz="1050" b="1" baseline="0">
                <a:latin typeface="Arial" panose="020B0604020202020204" pitchFamily="34" charset="0"/>
                <a:cs typeface="Arial" panose="020B0604020202020204" pitchFamily="34" charset="0"/>
              </a:rPr>
              <a:t>Brazilian, Argentine, and Paraguayan soybean production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44591264163662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3929052605261"/>
          <c:y val="0.16749193406160198"/>
          <c:w val="0.87385084027579496"/>
          <c:h val="0.550144570343341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4'!$A$2:$A$9</c:f>
              <c:strCache>
                <c:ptCount val="8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2021/22*</c:v>
                </c:pt>
              </c:strCache>
            </c:strRef>
          </c:cat>
          <c:val>
            <c:numRef>
              <c:f>'Figure 4'!$C$2:$C$9</c:f>
              <c:numCache>
                <c:formatCode>_(* #,##0.000_);_(* \(#,##0.000\);_(* "-"_);_(@_)</c:formatCode>
                <c:ptCount val="8"/>
                <c:pt idx="0">
                  <c:v>97.1</c:v>
                </c:pt>
                <c:pt idx="1">
                  <c:v>95.7</c:v>
                </c:pt>
                <c:pt idx="2">
                  <c:v>114.9</c:v>
                </c:pt>
                <c:pt idx="3">
                  <c:v>123.4</c:v>
                </c:pt>
                <c:pt idx="4">
                  <c:v>119.7</c:v>
                </c:pt>
                <c:pt idx="5">
                  <c:v>128.5</c:v>
                </c:pt>
                <c:pt idx="6">
                  <c:v>138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2-4E79-8A62-82ED17A60D30}"/>
            </c:ext>
          </c:extLst>
        </c:ser>
        <c:ser>
          <c:idx val="2"/>
          <c:order val="1"/>
          <c:tx>
            <c:strRef>
              <c:f>'Figure 4'!$B$1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4'!$A$2:$A$9</c:f>
              <c:strCache>
                <c:ptCount val="8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2021/22*</c:v>
                </c:pt>
              </c:strCache>
            </c:strRef>
          </c:cat>
          <c:val>
            <c:numRef>
              <c:f>'Figure 4'!$B$2:$B$9</c:f>
              <c:numCache>
                <c:formatCode>_(* #,##0.000_);_(* \(#,##0.000\);_(* "-"_);_(@_)</c:formatCode>
                <c:ptCount val="8"/>
                <c:pt idx="0">
                  <c:v>61.45</c:v>
                </c:pt>
                <c:pt idx="1">
                  <c:v>58.8</c:v>
                </c:pt>
                <c:pt idx="2">
                  <c:v>55</c:v>
                </c:pt>
                <c:pt idx="3">
                  <c:v>37.799999999999997</c:v>
                </c:pt>
                <c:pt idx="4">
                  <c:v>55.3</c:v>
                </c:pt>
                <c:pt idx="5">
                  <c:v>48.8</c:v>
                </c:pt>
                <c:pt idx="6">
                  <c:v>46.2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2-4E79-8A62-82ED17A60D30}"/>
            </c:ext>
          </c:extLst>
        </c:ser>
        <c:ser>
          <c:idx val="0"/>
          <c:order val="2"/>
          <c:tx>
            <c:strRef>
              <c:f>'Figure 4'!$D$1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4'!$A$2:$A$9</c:f>
              <c:strCache>
                <c:ptCount val="8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2021/22*</c:v>
                </c:pt>
              </c:strCache>
            </c:strRef>
          </c:cat>
          <c:val>
            <c:numRef>
              <c:f>'Figure 4'!$D$2:$D$9</c:f>
              <c:numCache>
                <c:formatCode>_(* #,##0.000_);_(* \(#,##0.000\);_(* "-"_);_(@_)</c:formatCode>
                <c:ptCount val="8"/>
                <c:pt idx="0">
                  <c:v>8.8559999999999999</c:v>
                </c:pt>
                <c:pt idx="1">
                  <c:v>9.1630000000000003</c:v>
                </c:pt>
                <c:pt idx="2">
                  <c:v>10.34</c:v>
                </c:pt>
                <c:pt idx="3">
                  <c:v>10.26</c:v>
                </c:pt>
                <c:pt idx="4">
                  <c:v>8.51</c:v>
                </c:pt>
                <c:pt idx="5">
                  <c:v>10.25</c:v>
                </c:pt>
                <c:pt idx="6">
                  <c:v>9.9</c:v>
                </c:pt>
                <c:pt idx="7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2-4E79-8A62-82ED17A6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157724999226693"/>
              <c:y val="0.84584202172356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Million metric tons</a:t>
                </a:r>
                <a:endParaRPr lang="en-US" sz="900" i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753369472289126E-3"/>
              <c:y val="9.63848515971076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5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Pork and chicken production in China</a:t>
            </a:r>
            <a:endParaRPr lang="en-US" sz="1050" b="1"/>
          </a:p>
        </c:rich>
      </c:tx>
      <c:layout>
        <c:manualLayout>
          <c:xMode val="edge"/>
          <c:yMode val="edge"/>
          <c:x val="4.0231403017813201E-3"/>
          <c:y val="6.2891555997620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03500053596387E-2"/>
          <c:y val="0.1732360877875862"/>
          <c:w val="0.91663740812917094"/>
          <c:h val="0.54494677984413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Pork production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5'!$A$2:$A$16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'Figure 5'!$B$2:$B$16</c:f>
              <c:numCache>
                <c:formatCode>#,##0.000</c:formatCode>
                <c:ptCount val="15"/>
                <c:pt idx="0">
                  <c:v>46.82</c:v>
                </c:pt>
                <c:pt idx="1">
                  <c:v>49.328000000000003</c:v>
                </c:pt>
                <c:pt idx="2">
                  <c:v>51.384</c:v>
                </c:pt>
                <c:pt idx="3">
                  <c:v>51.316000000000003</c:v>
                </c:pt>
                <c:pt idx="4">
                  <c:v>54.435000000000002</c:v>
                </c:pt>
                <c:pt idx="5">
                  <c:v>56.183</c:v>
                </c:pt>
                <c:pt idx="6">
                  <c:v>58.207999999999998</c:v>
                </c:pt>
                <c:pt idx="7">
                  <c:v>56.454000000000001</c:v>
                </c:pt>
                <c:pt idx="8">
                  <c:v>54.255000000000003</c:v>
                </c:pt>
                <c:pt idx="9">
                  <c:v>54.518000000000001</c:v>
                </c:pt>
                <c:pt idx="10">
                  <c:v>54.04</c:v>
                </c:pt>
                <c:pt idx="11">
                  <c:v>42.55</c:v>
                </c:pt>
                <c:pt idx="12">
                  <c:v>36.340000000000003</c:v>
                </c:pt>
                <c:pt idx="13">
                  <c:v>48.85</c:v>
                </c:pt>
                <c:pt idx="14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680-BCF2-A96A124E3F5D}"/>
            </c:ext>
          </c:extLst>
        </c:ser>
        <c:ser>
          <c:idx val="0"/>
          <c:order val="1"/>
          <c:tx>
            <c:strRef>
              <c:f>'Figure 5'!$C$1</c:f>
              <c:strCache>
                <c:ptCount val="1"/>
                <c:pt idx="0">
                  <c:v>Chicken production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'Figure 5'!$A$2:$A$16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'Figure 5'!$C$2:$C$16</c:f>
              <c:numCache>
                <c:formatCode>#,##0.000</c:formatCode>
                <c:ptCount val="15"/>
                <c:pt idx="0">
                  <c:v>11.981999999999999</c:v>
                </c:pt>
                <c:pt idx="1">
                  <c:v>12.244999999999999</c:v>
                </c:pt>
                <c:pt idx="2">
                  <c:v>12.701000000000001</c:v>
                </c:pt>
                <c:pt idx="3">
                  <c:v>13.358000000000001</c:v>
                </c:pt>
                <c:pt idx="4">
                  <c:v>13.864000000000001</c:v>
                </c:pt>
                <c:pt idx="5">
                  <c:v>13.51</c:v>
                </c:pt>
                <c:pt idx="6">
                  <c:v>13.156000000000001</c:v>
                </c:pt>
                <c:pt idx="7">
                  <c:v>13.561</c:v>
                </c:pt>
                <c:pt idx="8">
                  <c:v>12.448</c:v>
                </c:pt>
                <c:pt idx="9">
                  <c:v>11.6</c:v>
                </c:pt>
                <c:pt idx="10">
                  <c:v>11.7</c:v>
                </c:pt>
                <c:pt idx="11">
                  <c:v>13.8</c:v>
                </c:pt>
                <c:pt idx="12">
                  <c:v>14.6</c:v>
                </c:pt>
                <c:pt idx="13">
                  <c:v>14.7</c:v>
                </c:pt>
                <c:pt idx="14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680-BCF2-A96A124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44098268937271273"/>
              <c:y val="0.82815343412279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07867353507161E-3"/>
              <c:y val="9.302483343428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903364163439807"/>
          <c:y val="0.10435811952972381"/>
          <c:w val="0.36193256657483103"/>
          <c:h val="6.30001023259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111549</xdr:colOff>
      <xdr:row>0</xdr:row>
      <xdr:rowOff>41698</xdr:rowOff>
    </xdr:from>
    <xdr:to>
      <xdr:col>16</xdr:col>
      <xdr:colOff>168700</xdr:colOff>
      <xdr:row>20</xdr:row>
      <xdr:rowOff>158327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556A1-7316-4BAB-A542-C6B4855B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0.88055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761251"/>
          <a:ext cx="5961223" cy="355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0.8931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90968"/>
          <a:ext cx="5971551" cy="369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248708</xdr:colOff>
      <xdr:row>0</xdr:row>
      <xdr:rowOff>98424</xdr:rowOff>
    </xdr:from>
    <xdr:to>
      <xdr:col>17</xdr:col>
      <xdr:colOff>71597</xdr:colOff>
      <xdr:row>23</xdr:row>
      <xdr:rowOff>16932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7B99C6-5041-4350-8EB2-700441E1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0.86777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97743"/>
          <a:ext cx="5961222" cy="472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National Agricultural Statistics Service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Fats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Oils: Oilseed Crushings, Production, Consumption and Stocks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Agricultural Marketing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Central Illinois Soybean Processor Bids.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144355</xdr:colOff>
      <xdr:row>0</xdr:row>
      <xdr:rowOff>40428</xdr:rowOff>
    </xdr:from>
    <xdr:to>
      <xdr:col>17</xdr:col>
      <xdr:colOff>243417</xdr:colOff>
      <xdr:row>22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D9DA1B-46AE-4B3E-8ABE-9D073CD00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0.76548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901739"/>
          <a:ext cx="6237395" cy="88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North and East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includes Indiana,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Kentucky, Maryland, Ohio, Pennsylvania, and Virginia; 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North Central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incldues Michigan, Minnesota, North Dakota, and South Dakota; 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South, West, and Pacific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includes Alabama, Arkansas, California, Georgia, Louisiana, Mississippi, North Carolina, and South Carolina; 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West Central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includes Kansas, Missouri, and Nebraska.</a:t>
          </a:r>
        </a:p>
        <a:p xmlns:a="http://schemas.openxmlformats.org/drawingml/2006/main">
          <a:endParaRPr lang="en-US" sz="1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National Agricultural Statistics Service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Fats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Oils: Oilseed Crushings.</a:t>
          </a:r>
          <a:endParaRPr lang="en-US" sz="900" i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</xdr:colOff>
      <xdr:row>0</xdr:row>
      <xdr:rowOff>57150</xdr:rowOff>
    </xdr:from>
    <xdr:to>
      <xdr:col>13</xdr:col>
      <xdr:colOff>11430</xdr:colOff>
      <xdr:row>23</xdr:row>
      <xdr:rowOff>26670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7749F9B1-83EB-4848-BC4D-5A07244B5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0.88192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00425"/>
          <a:ext cx="5463541" cy="455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forecasts.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database.</a:t>
          </a:r>
          <a:endParaRPr lang="en-US" sz="900" i="1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159808</xdr:colOff>
      <xdr:row>0</xdr:row>
      <xdr:rowOff>105834</xdr:rowOff>
    </xdr:from>
    <xdr:to>
      <xdr:col>14</xdr:col>
      <xdr:colOff>67365</xdr:colOff>
      <xdr:row>19</xdr:row>
      <xdr:rowOff>135468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F833149-DEE1-4512-83D6-D096F89AF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7109375" defaultRowHeight="14.25" x14ac:dyDescent="0.2"/>
  <cols>
    <col min="1" max="1" width="166.85546875" style="13" bestFit="1" customWidth="1"/>
    <col min="2" max="16384" width="9.7109375" style="1"/>
  </cols>
  <sheetData>
    <row r="1" spans="1:3" ht="15" x14ac:dyDescent="0.25">
      <c r="A1" s="8" t="s">
        <v>0</v>
      </c>
      <c r="B1" s="139"/>
      <c r="C1" s="139"/>
    </row>
    <row r="2" spans="1:3" s="2" customFormat="1" x14ac:dyDescent="0.2">
      <c r="A2" s="9"/>
    </row>
    <row r="3" spans="1:3" x14ac:dyDescent="0.2">
      <c r="A3" s="11" t="s">
        <v>1</v>
      </c>
      <c r="B3" s="3"/>
      <c r="C3" s="2"/>
    </row>
    <row r="4" spans="1:3" x14ac:dyDescent="0.2">
      <c r="A4" s="11" t="s">
        <v>2</v>
      </c>
      <c r="B4" s="4"/>
      <c r="C4" s="139"/>
    </row>
    <row r="5" spans="1:3" x14ac:dyDescent="0.2">
      <c r="A5" s="11" t="s">
        <v>3</v>
      </c>
      <c r="B5" s="4"/>
      <c r="C5" s="139"/>
    </row>
    <row r="6" spans="1:3" x14ac:dyDescent="0.2">
      <c r="A6" s="11" t="s">
        <v>4</v>
      </c>
      <c r="B6" s="4"/>
      <c r="C6" s="139"/>
    </row>
    <row r="7" spans="1:3" x14ac:dyDescent="0.2">
      <c r="A7" s="11" t="s">
        <v>5</v>
      </c>
      <c r="B7" s="4"/>
      <c r="C7" s="139"/>
    </row>
    <row r="8" spans="1:3" x14ac:dyDescent="0.2">
      <c r="A8" s="11" t="s">
        <v>6</v>
      </c>
      <c r="B8" s="4"/>
      <c r="C8" s="139"/>
    </row>
    <row r="9" spans="1:3" x14ac:dyDescent="0.2">
      <c r="A9" s="11" t="s">
        <v>7</v>
      </c>
      <c r="B9" s="4"/>
      <c r="C9" s="139"/>
    </row>
    <row r="10" spans="1:3" x14ac:dyDescent="0.2">
      <c r="A10" s="11" t="s">
        <v>8</v>
      </c>
      <c r="B10" s="4"/>
      <c r="C10" s="139"/>
    </row>
    <row r="11" spans="1:3" x14ac:dyDescent="0.2">
      <c r="A11" s="11" t="s">
        <v>9</v>
      </c>
      <c r="B11" s="4"/>
      <c r="C11" s="139"/>
    </row>
    <row r="12" spans="1:3" x14ac:dyDescent="0.2">
      <c r="A12" s="11" t="s">
        <v>10</v>
      </c>
      <c r="B12" s="4"/>
      <c r="C12" s="139"/>
    </row>
    <row r="13" spans="1:3" x14ac:dyDescent="0.2">
      <c r="A13" s="12" t="s">
        <v>11</v>
      </c>
      <c r="B13" s="4"/>
      <c r="C13" s="139"/>
    </row>
    <row r="14" spans="1:3" ht="12.75" x14ac:dyDescent="0.2">
      <c r="A14" s="139"/>
      <c r="B14" s="139"/>
      <c r="C14" s="139"/>
    </row>
    <row r="15" spans="1:3" ht="15" x14ac:dyDescent="0.25">
      <c r="A15" s="8" t="s">
        <v>12</v>
      </c>
      <c r="B15" s="140"/>
      <c r="C15" s="139"/>
    </row>
    <row r="16" spans="1:3" ht="15" x14ac:dyDescent="0.25">
      <c r="A16" s="10">
        <f ca="1">TODAY()</f>
        <v>44602</v>
      </c>
      <c r="B16" s="139"/>
      <c r="C16" s="139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B732-040E-4DA7-B9DA-F4D0A8DFBCDA}">
  <dimension ref="A1:G93"/>
  <sheetViews>
    <sheetView zoomScale="90" zoomScaleNormal="90" workbookViewId="0"/>
  </sheetViews>
  <sheetFormatPr defaultColWidth="9.140625" defaultRowHeight="12.75" x14ac:dyDescent="0.2"/>
  <cols>
    <col min="1" max="1" width="6.7109375" style="136" bestFit="1" customWidth="1"/>
    <col min="2" max="7" width="8.28515625" style="136" bestFit="1" customWidth="1"/>
    <col min="8" max="16384" width="9.140625" style="136"/>
  </cols>
  <sheetData>
    <row r="1" spans="1:7" x14ac:dyDescent="0.2">
      <c r="A1" s="126" t="s">
        <v>169</v>
      </c>
      <c r="B1" s="126" t="s">
        <v>115</v>
      </c>
      <c r="C1" s="126" t="s">
        <v>116</v>
      </c>
      <c r="D1" s="126" t="s">
        <v>117</v>
      </c>
      <c r="E1" s="126" t="s">
        <v>34</v>
      </c>
      <c r="F1" s="126" t="s">
        <v>37</v>
      </c>
      <c r="G1" s="126" t="s">
        <v>54</v>
      </c>
    </row>
    <row r="2" spans="1:7" x14ac:dyDescent="0.2">
      <c r="A2" s="143" t="s">
        <v>170</v>
      </c>
      <c r="B2" s="161">
        <v>1.5818386090865797</v>
      </c>
      <c r="C2" s="159">
        <v>1.317927653284972</v>
      </c>
      <c r="D2" s="162">
        <v>2.5599013755039799</v>
      </c>
      <c r="E2" s="162">
        <v>1.4615067180023793</v>
      </c>
      <c r="F2" s="162">
        <v>1.1587083813148364</v>
      </c>
      <c r="G2" s="162">
        <v>2.8314463285555256</v>
      </c>
    </row>
    <row r="3" spans="1:7" x14ac:dyDescent="0.2">
      <c r="A3" s="143" t="s">
        <v>171</v>
      </c>
      <c r="B3" s="161">
        <v>1.5561766285062859</v>
      </c>
      <c r="C3" s="159">
        <v>1.317703262801718</v>
      </c>
      <c r="D3" s="162">
        <v>2.4519862687140677</v>
      </c>
      <c r="E3" s="162">
        <v>1.3925440386949539</v>
      </c>
      <c r="F3" s="162">
        <v>1.7754770134502191</v>
      </c>
      <c r="G3" s="162">
        <v>3.5620880460014845</v>
      </c>
    </row>
    <row r="4" spans="1:7" x14ac:dyDescent="0.2">
      <c r="A4" s="143" t="s">
        <v>172</v>
      </c>
      <c r="B4" s="161">
        <v>1.2547203611335966</v>
      </c>
      <c r="C4" s="159">
        <v>1.2185321259918833</v>
      </c>
      <c r="D4" s="162">
        <v>1.737244764781483</v>
      </c>
      <c r="E4" s="162">
        <v>1.3458044142402663</v>
      </c>
      <c r="F4" s="162">
        <v>1.8655886427762933</v>
      </c>
      <c r="G4" s="162">
        <v>3.4446265942315275</v>
      </c>
    </row>
    <row r="5" spans="1:7" x14ac:dyDescent="0.2">
      <c r="A5" s="143" t="s">
        <v>173</v>
      </c>
      <c r="B5" s="161">
        <v>1.135384044363267</v>
      </c>
      <c r="C5" s="159">
        <v>1.3431107709232997</v>
      </c>
      <c r="D5" s="162">
        <v>1.5815991930191657</v>
      </c>
      <c r="E5" s="162">
        <v>1.3226027854451079</v>
      </c>
      <c r="F5" s="162">
        <v>1.6178942830397052</v>
      </c>
      <c r="G5" s="162">
        <v>3.306456276190799</v>
      </c>
    </row>
    <row r="6" spans="1:7" x14ac:dyDescent="0.2">
      <c r="A6" s="143" t="s">
        <v>174</v>
      </c>
      <c r="B6" s="161">
        <v>1.1703407601329729</v>
      </c>
      <c r="C6" s="159">
        <v>1.3122303198368943</v>
      </c>
      <c r="D6" s="162">
        <v>1.5683899660732532</v>
      </c>
      <c r="E6" s="162">
        <v>1.3474278002289442</v>
      </c>
      <c r="F6" s="162">
        <v>1.4533471237379914</v>
      </c>
      <c r="G6" s="162"/>
    </row>
    <row r="7" spans="1:7" x14ac:dyDescent="0.2">
      <c r="A7" s="143" t="s">
        <v>175</v>
      </c>
      <c r="B7" s="161">
        <v>1.0253172985882166</v>
      </c>
      <c r="C7" s="159">
        <v>1.7675273676782854</v>
      </c>
      <c r="D7" s="162">
        <v>1.5871209915604467</v>
      </c>
      <c r="E7" s="162">
        <v>1.2165310035774475</v>
      </c>
      <c r="F7" s="162">
        <v>1.5154287608617274</v>
      </c>
      <c r="G7" s="162"/>
    </row>
    <row r="8" spans="1:7" x14ac:dyDescent="0.2">
      <c r="A8" s="143" t="s">
        <v>176</v>
      </c>
      <c r="B8" s="161">
        <v>0.92494151824988968</v>
      </c>
      <c r="C8" s="159">
        <v>1.8928357501591861</v>
      </c>
      <c r="D8" s="162">
        <v>1.5594064257753288</v>
      </c>
      <c r="E8" s="162">
        <v>2.046638854381813</v>
      </c>
      <c r="F8" s="162">
        <v>1.6370624747641482</v>
      </c>
      <c r="G8" s="162"/>
    </row>
    <row r="9" spans="1:7" x14ac:dyDescent="0.2">
      <c r="A9" s="143" t="s">
        <v>177</v>
      </c>
      <c r="B9" s="161">
        <v>0.92057154284224119</v>
      </c>
      <c r="C9" s="159">
        <v>1.9327028863421436</v>
      </c>
      <c r="D9" s="162">
        <v>1.5249510873905532</v>
      </c>
      <c r="E9" s="162">
        <v>1.1344385007338484</v>
      </c>
      <c r="F9" s="162">
        <v>1.9201317549877555</v>
      </c>
      <c r="G9" s="162"/>
    </row>
    <row r="10" spans="1:7" x14ac:dyDescent="0.2">
      <c r="A10" s="143" t="s">
        <v>48</v>
      </c>
      <c r="B10" s="161">
        <v>1.0343293637341677</v>
      </c>
      <c r="C10" s="159">
        <v>2.2487781376835141</v>
      </c>
      <c r="D10" s="162">
        <v>1.7926808817265538</v>
      </c>
      <c r="E10" s="162">
        <v>1.0753793026461906</v>
      </c>
      <c r="F10" s="162">
        <v>2.3185144294213771</v>
      </c>
      <c r="G10" s="162"/>
    </row>
    <row r="11" spans="1:7" x14ac:dyDescent="0.2">
      <c r="A11" s="151" t="s">
        <v>178</v>
      </c>
      <c r="B11" s="161">
        <v>1.1541511479440683</v>
      </c>
      <c r="C11" s="159">
        <v>2.1830682256979195</v>
      </c>
      <c r="D11" s="162">
        <v>1.7564733252599805</v>
      </c>
      <c r="E11" s="162">
        <v>0.90076522919687285</v>
      </c>
      <c r="F11" s="162">
        <v>2.4056162551464944</v>
      </c>
      <c r="G11" s="162"/>
    </row>
    <row r="12" spans="1:7" x14ac:dyDescent="0.2">
      <c r="A12" s="143" t="s">
        <v>179</v>
      </c>
      <c r="B12" s="162">
        <v>1.1774618398348142</v>
      </c>
      <c r="C12" s="160">
        <v>2.3592826434988243</v>
      </c>
      <c r="D12" s="162">
        <v>1.2720582210726192</v>
      </c>
      <c r="E12" s="162">
        <v>0.98506390902869789</v>
      </c>
      <c r="F12" s="162">
        <v>2.5296991170133225</v>
      </c>
      <c r="G12" s="162"/>
    </row>
    <row r="13" spans="1:7" x14ac:dyDescent="0.2">
      <c r="A13" s="143" t="s">
        <v>180</v>
      </c>
      <c r="B13" s="162">
        <v>1.2301037638680281</v>
      </c>
      <c r="C13" s="160">
        <v>2.3520808884226874</v>
      </c>
      <c r="D13" s="162">
        <v>1.390954269341405</v>
      </c>
      <c r="E13" s="162">
        <v>1.386503582858003</v>
      </c>
      <c r="F13" s="162">
        <v>2.5717901229769318</v>
      </c>
      <c r="G13" s="162"/>
    </row>
    <row r="14" spans="1:7" x14ac:dyDescent="0.2">
      <c r="A14" s="135"/>
      <c r="B14" s="137"/>
      <c r="C14" s="137"/>
    </row>
    <row r="15" spans="1:7" x14ac:dyDescent="0.2">
      <c r="A15" s="135"/>
      <c r="B15" s="137"/>
      <c r="C15" s="137"/>
    </row>
    <row r="16" spans="1:7" x14ac:dyDescent="0.2">
      <c r="A16" s="135"/>
      <c r="B16" s="137"/>
      <c r="C16" s="137"/>
      <c r="F16" s="162"/>
      <c r="G16" s="162"/>
    </row>
    <row r="17" spans="1:6" x14ac:dyDescent="0.2">
      <c r="A17" s="135"/>
      <c r="B17" s="137"/>
      <c r="C17" s="137"/>
    </row>
    <row r="18" spans="1:6" x14ac:dyDescent="0.2">
      <c r="A18" s="135"/>
      <c r="B18" s="137"/>
      <c r="C18" s="137"/>
      <c r="F18" s="166"/>
    </row>
    <row r="19" spans="1:6" x14ac:dyDescent="0.2">
      <c r="A19" s="135"/>
      <c r="B19" s="137"/>
      <c r="C19" s="137"/>
    </row>
    <row r="20" spans="1:6" x14ac:dyDescent="0.2">
      <c r="A20" s="135"/>
      <c r="B20" s="137"/>
      <c r="C20" s="137"/>
    </row>
    <row r="21" spans="1:6" x14ac:dyDescent="0.2">
      <c r="A21" s="135"/>
      <c r="B21" s="137"/>
      <c r="C21" s="137"/>
    </row>
    <row r="22" spans="1:6" x14ac:dyDescent="0.2">
      <c r="A22" s="135"/>
      <c r="B22" s="137"/>
      <c r="C22" s="137"/>
    </row>
    <row r="23" spans="1:6" x14ac:dyDescent="0.2">
      <c r="A23" s="135"/>
      <c r="B23" s="137"/>
      <c r="C23" s="137"/>
    </row>
    <row r="24" spans="1:6" x14ac:dyDescent="0.2">
      <c r="A24" s="135"/>
      <c r="B24" s="137"/>
      <c r="C24" s="137"/>
    </row>
    <row r="25" spans="1:6" x14ac:dyDescent="0.2">
      <c r="A25" s="135"/>
      <c r="B25" s="137"/>
      <c r="C25" s="137"/>
    </row>
    <row r="26" spans="1:6" x14ac:dyDescent="0.2">
      <c r="A26" s="135"/>
      <c r="B26" s="137"/>
      <c r="C26" s="137"/>
    </row>
    <row r="27" spans="1:6" x14ac:dyDescent="0.2">
      <c r="A27" s="135"/>
      <c r="B27" s="137"/>
      <c r="C27" s="137"/>
    </row>
    <row r="28" spans="1:6" x14ac:dyDescent="0.2">
      <c r="A28" s="135"/>
      <c r="B28" s="137"/>
      <c r="C28" s="137"/>
    </row>
    <row r="29" spans="1:6" x14ac:dyDescent="0.2">
      <c r="A29" s="135"/>
      <c r="B29" s="137"/>
      <c r="C29" s="137"/>
    </row>
    <row r="30" spans="1:6" x14ac:dyDescent="0.2">
      <c r="A30" s="135"/>
      <c r="B30" s="137"/>
      <c r="C30" s="137"/>
    </row>
    <row r="31" spans="1:6" x14ac:dyDescent="0.2">
      <c r="A31" s="135"/>
      <c r="B31" s="137"/>
      <c r="C31" s="137"/>
    </row>
    <row r="32" spans="1:6" x14ac:dyDescent="0.2">
      <c r="A32" s="135"/>
      <c r="B32" s="137"/>
      <c r="C32" s="137"/>
    </row>
    <row r="33" spans="1:3" x14ac:dyDescent="0.2">
      <c r="A33" s="135"/>
      <c r="B33" s="137"/>
      <c r="C33" s="137"/>
    </row>
    <row r="34" spans="1:3" x14ac:dyDescent="0.2">
      <c r="A34" s="135"/>
      <c r="B34" s="137"/>
      <c r="C34" s="137"/>
    </row>
    <row r="35" spans="1:3" x14ac:dyDescent="0.2">
      <c r="A35" s="135"/>
      <c r="B35" s="137"/>
      <c r="C35" s="137"/>
    </row>
    <row r="36" spans="1:3" x14ac:dyDescent="0.2">
      <c r="A36" s="135"/>
      <c r="B36" s="137"/>
      <c r="C36" s="137"/>
    </row>
    <row r="37" spans="1:3" x14ac:dyDescent="0.2">
      <c r="A37" s="135"/>
      <c r="B37" s="137"/>
      <c r="C37" s="137"/>
    </row>
    <row r="38" spans="1:3" x14ac:dyDescent="0.2">
      <c r="A38" s="135"/>
      <c r="B38" s="137"/>
      <c r="C38" s="137"/>
    </row>
    <row r="39" spans="1:3" x14ac:dyDescent="0.2">
      <c r="A39" s="135"/>
      <c r="B39" s="137"/>
      <c r="C39" s="137"/>
    </row>
    <row r="40" spans="1:3" x14ac:dyDescent="0.2">
      <c r="A40" s="135"/>
      <c r="B40" s="137"/>
      <c r="C40" s="137"/>
    </row>
    <row r="41" spans="1:3" x14ac:dyDescent="0.2">
      <c r="A41" s="135"/>
      <c r="B41" s="137"/>
      <c r="C41" s="137"/>
    </row>
    <row r="42" spans="1:3" x14ac:dyDescent="0.2">
      <c r="A42" s="135"/>
      <c r="B42" s="137"/>
      <c r="C42" s="137"/>
    </row>
    <row r="43" spans="1:3" x14ac:dyDescent="0.2">
      <c r="A43" s="135"/>
      <c r="B43" s="137"/>
      <c r="C43" s="137"/>
    </row>
    <row r="44" spans="1:3" x14ac:dyDescent="0.2">
      <c r="A44" s="135"/>
      <c r="B44" s="137"/>
      <c r="C44" s="137"/>
    </row>
    <row r="45" spans="1:3" x14ac:dyDescent="0.2">
      <c r="A45" s="135"/>
      <c r="B45" s="137"/>
      <c r="C45" s="137"/>
    </row>
    <row r="46" spans="1:3" x14ac:dyDescent="0.2">
      <c r="A46" s="135"/>
      <c r="B46" s="137"/>
      <c r="C46" s="137"/>
    </row>
    <row r="47" spans="1:3" x14ac:dyDescent="0.2">
      <c r="A47" s="135"/>
      <c r="B47" s="137"/>
      <c r="C47" s="137"/>
    </row>
    <row r="48" spans="1:3" x14ac:dyDescent="0.2">
      <c r="A48" s="135"/>
      <c r="B48" s="137"/>
      <c r="C48" s="137"/>
    </row>
    <row r="49" spans="1:3" x14ac:dyDescent="0.2">
      <c r="A49" s="135"/>
      <c r="B49" s="137"/>
      <c r="C49" s="137"/>
    </row>
    <row r="50" spans="1:3" x14ac:dyDescent="0.2">
      <c r="A50" s="135"/>
      <c r="B50" s="137"/>
      <c r="C50" s="137"/>
    </row>
    <row r="51" spans="1:3" x14ac:dyDescent="0.2">
      <c r="A51" s="135"/>
      <c r="B51" s="137"/>
      <c r="C51" s="137"/>
    </row>
    <row r="52" spans="1:3" x14ac:dyDescent="0.2">
      <c r="A52" s="135"/>
      <c r="B52" s="137"/>
      <c r="C52" s="137"/>
    </row>
    <row r="53" spans="1:3" x14ac:dyDescent="0.2">
      <c r="A53" s="135"/>
      <c r="B53" s="137"/>
      <c r="C53" s="137"/>
    </row>
    <row r="54" spans="1:3" x14ac:dyDescent="0.2">
      <c r="A54" s="135"/>
      <c r="B54" s="137"/>
      <c r="C54" s="137"/>
    </row>
    <row r="55" spans="1:3" x14ac:dyDescent="0.2">
      <c r="A55" s="135"/>
      <c r="B55" s="137"/>
      <c r="C55" s="137"/>
    </row>
    <row r="56" spans="1:3" x14ac:dyDescent="0.2">
      <c r="A56" s="135"/>
      <c r="B56" s="137"/>
      <c r="C56" s="137"/>
    </row>
    <row r="57" spans="1:3" x14ac:dyDescent="0.2">
      <c r="A57" s="135"/>
      <c r="B57" s="137"/>
      <c r="C57" s="137"/>
    </row>
    <row r="58" spans="1:3" x14ac:dyDescent="0.2">
      <c r="A58" s="135"/>
      <c r="B58" s="137"/>
      <c r="C58" s="137"/>
    </row>
    <row r="59" spans="1:3" x14ac:dyDescent="0.2">
      <c r="A59" s="135"/>
      <c r="B59" s="137"/>
      <c r="C59" s="137"/>
    </row>
    <row r="60" spans="1:3" x14ac:dyDescent="0.2">
      <c r="A60" s="135"/>
      <c r="B60" s="137"/>
      <c r="C60" s="137"/>
    </row>
    <row r="61" spans="1:3" x14ac:dyDescent="0.2">
      <c r="A61" s="135"/>
      <c r="B61" s="137"/>
      <c r="C61" s="137"/>
    </row>
    <row r="62" spans="1:3" x14ac:dyDescent="0.2">
      <c r="A62" s="135"/>
      <c r="B62" s="137"/>
      <c r="C62" s="137"/>
    </row>
    <row r="63" spans="1:3" x14ac:dyDescent="0.2">
      <c r="A63" s="135"/>
      <c r="B63" s="137"/>
      <c r="C63" s="137"/>
    </row>
    <row r="64" spans="1:3" x14ac:dyDescent="0.2">
      <c r="A64" s="135"/>
      <c r="B64" s="137"/>
      <c r="C64" s="137"/>
    </row>
    <row r="65" spans="1:3" x14ac:dyDescent="0.2">
      <c r="A65" s="135"/>
      <c r="B65" s="137"/>
      <c r="C65" s="137"/>
    </row>
    <row r="66" spans="1:3" x14ac:dyDescent="0.2">
      <c r="A66" s="135"/>
      <c r="B66" s="137"/>
      <c r="C66" s="137"/>
    </row>
    <row r="67" spans="1:3" x14ac:dyDescent="0.2">
      <c r="A67" s="135"/>
      <c r="B67" s="137"/>
      <c r="C67" s="137"/>
    </row>
    <row r="68" spans="1:3" x14ac:dyDescent="0.2">
      <c r="A68" s="135"/>
      <c r="B68" s="137"/>
      <c r="C68" s="137"/>
    </row>
    <row r="69" spans="1:3" x14ac:dyDescent="0.2">
      <c r="A69" s="135"/>
      <c r="B69" s="137"/>
      <c r="C69" s="137"/>
    </row>
    <row r="70" spans="1:3" x14ac:dyDescent="0.2">
      <c r="A70" s="135"/>
      <c r="B70" s="137"/>
      <c r="C70" s="137"/>
    </row>
    <row r="71" spans="1:3" x14ac:dyDescent="0.2">
      <c r="A71" s="135"/>
      <c r="B71" s="137"/>
      <c r="C71" s="137"/>
    </row>
    <row r="72" spans="1:3" x14ac:dyDescent="0.2">
      <c r="A72" s="135"/>
      <c r="B72" s="137"/>
      <c r="C72" s="137"/>
    </row>
    <row r="73" spans="1:3" x14ac:dyDescent="0.2">
      <c r="A73" s="135"/>
      <c r="B73" s="137"/>
      <c r="C73" s="137"/>
    </row>
    <row r="74" spans="1:3" x14ac:dyDescent="0.2">
      <c r="A74" s="135"/>
      <c r="B74" s="137"/>
      <c r="C74" s="137"/>
    </row>
    <row r="75" spans="1:3" x14ac:dyDescent="0.2">
      <c r="A75" s="135"/>
      <c r="B75" s="137"/>
      <c r="C75" s="137"/>
    </row>
    <row r="76" spans="1:3" x14ac:dyDescent="0.2">
      <c r="A76" s="135"/>
      <c r="B76" s="137"/>
      <c r="C76" s="137"/>
    </row>
    <row r="77" spans="1:3" x14ac:dyDescent="0.2">
      <c r="A77" s="135"/>
      <c r="B77" s="137"/>
      <c r="C77" s="137"/>
    </row>
    <row r="78" spans="1:3" x14ac:dyDescent="0.2">
      <c r="A78" s="135"/>
      <c r="B78" s="137"/>
      <c r="C78" s="137"/>
    </row>
    <row r="79" spans="1:3" x14ac:dyDescent="0.2">
      <c r="A79" s="135"/>
      <c r="B79" s="137"/>
      <c r="C79" s="137"/>
    </row>
    <row r="80" spans="1:3" x14ac:dyDescent="0.2">
      <c r="A80" s="135"/>
      <c r="B80" s="137"/>
      <c r="C80" s="137"/>
    </row>
    <row r="81" spans="1:3" x14ac:dyDescent="0.2">
      <c r="A81" s="135"/>
      <c r="B81" s="137"/>
      <c r="C81" s="137"/>
    </row>
    <row r="82" spans="1:3" x14ac:dyDescent="0.2">
      <c r="A82" s="135"/>
      <c r="B82" s="137"/>
      <c r="C82" s="137"/>
    </row>
    <row r="83" spans="1:3" x14ac:dyDescent="0.2">
      <c r="A83" s="135"/>
      <c r="B83" s="137"/>
      <c r="C83" s="137"/>
    </row>
    <row r="84" spans="1:3" x14ac:dyDescent="0.2">
      <c r="A84" s="135"/>
      <c r="B84" s="137"/>
      <c r="C84" s="137"/>
    </row>
    <row r="85" spans="1:3" x14ac:dyDescent="0.2">
      <c r="A85" s="135"/>
      <c r="B85" s="137"/>
      <c r="C85" s="137"/>
    </row>
    <row r="86" spans="1:3" x14ac:dyDescent="0.2">
      <c r="A86" s="135"/>
      <c r="B86" s="137"/>
      <c r="C86" s="137"/>
    </row>
    <row r="87" spans="1:3" x14ac:dyDescent="0.2">
      <c r="A87" s="135"/>
      <c r="B87" s="137"/>
      <c r="C87" s="137"/>
    </row>
    <row r="88" spans="1:3" x14ac:dyDescent="0.2">
      <c r="A88" s="135"/>
      <c r="B88" s="137"/>
      <c r="C88" s="137"/>
    </row>
    <row r="89" spans="1:3" x14ac:dyDescent="0.2">
      <c r="A89" s="135"/>
      <c r="B89" s="137"/>
      <c r="C89" s="137"/>
    </row>
    <row r="90" spans="1:3" x14ac:dyDescent="0.2">
      <c r="A90" s="135"/>
      <c r="B90" s="137"/>
      <c r="C90" s="137"/>
    </row>
    <row r="91" spans="1:3" x14ac:dyDescent="0.2">
      <c r="A91" s="135"/>
      <c r="B91" s="137"/>
      <c r="C91" s="137"/>
    </row>
    <row r="92" spans="1:3" x14ac:dyDescent="0.2">
      <c r="A92" s="135"/>
      <c r="B92" s="137"/>
      <c r="C92" s="137"/>
    </row>
    <row r="93" spans="1:3" x14ac:dyDescent="0.2">
      <c r="A93" s="135"/>
      <c r="B93" s="137"/>
      <c r="C93" s="137"/>
    </row>
  </sheetData>
  <phoneticPr fontId="11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3CCC-C4D5-44C5-9BBB-7C897853AA0B}">
  <dimension ref="A1:Q72"/>
  <sheetViews>
    <sheetView zoomScale="90" zoomScaleNormal="90" workbookViewId="0"/>
  </sheetViews>
  <sheetFormatPr defaultColWidth="9.140625" defaultRowHeight="12.75" x14ac:dyDescent="0.2"/>
  <cols>
    <col min="1" max="1" width="7.42578125" style="136" bestFit="1" customWidth="1"/>
    <col min="2" max="3" width="7.28515625" style="136" bestFit="1" customWidth="1"/>
    <col min="4" max="4" width="7.85546875" style="136" bestFit="1" customWidth="1"/>
    <col min="5" max="5" width="8" style="136" customWidth="1"/>
    <col min="6" max="6" width="7.7109375" style="136" customWidth="1"/>
    <col min="7" max="7" width="8.5703125" style="136" customWidth="1"/>
    <col min="8" max="16384" width="9.140625" style="136"/>
  </cols>
  <sheetData>
    <row r="1" spans="1:17" ht="38.25" x14ac:dyDescent="0.2">
      <c r="A1" s="126" t="s">
        <v>169</v>
      </c>
      <c r="B1" s="126" t="s">
        <v>181</v>
      </c>
      <c r="C1" s="126" t="s">
        <v>182</v>
      </c>
      <c r="D1" s="126" t="s">
        <v>183</v>
      </c>
      <c r="E1" s="126" t="s">
        <v>184</v>
      </c>
      <c r="F1" s="126" t="s">
        <v>185</v>
      </c>
      <c r="G1" s="126" t="s">
        <v>186</v>
      </c>
    </row>
    <row r="2" spans="1:17" x14ac:dyDescent="0.2">
      <c r="A2" s="135">
        <v>44123</v>
      </c>
      <c r="B2" s="160">
        <v>23.394566666666666</v>
      </c>
      <c r="C2" s="160">
        <v>39.307733333333331</v>
      </c>
      <c r="D2" s="160">
        <v>45.114433333333338</v>
      </c>
      <c r="E2" s="160">
        <v>31.512066666666666</v>
      </c>
      <c r="F2" s="160">
        <v>24.559466666666665</v>
      </c>
      <c r="G2" s="160">
        <v>32.681033333333332</v>
      </c>
    </row>
    <row r="3" spans="1:17" x14ac:dyDescent="0.2">
      <c r="A3" s="135" t="s">
        <v>172</v>
      </c>
      <c r="B3" s="160">
        <v>23.317266666666665</v>
      </c>
      <c r="C3" s="160">
        <v>38.71523333333333</v>
      </c>
      <c r="D3" s="160">
        <v>41.940066666666667</v>
      </c>
      <c r="E3" s="160">
        <v>31.0228</v>
      </c>
      <c r="F3" s="160">
        <v>24.577433333333335</v>
      </c>
      <c r="G3" s="160">
        <v>31.467433333333336</v>
      </c>
    </row>
    <row r="4" spans="1:17" x14ac:dyDescent="0.2">
      <c r="A4" s="135" t="s">
        <v>173</v>
      </c>
      <c r="B4" s="160">
        <v>22.555099999999999</v>
      </c>
      <c r="C4" s="160">
        <v>40.212966666666667</v>
      </c>
      <c r="D4" s="160">
        <v>42.898300000000006</v>
      </c>
      <c r="E4" s="160">
        <v>31.096499999999999</v>
      </c>
      <c r="F4" s="160">
        <v>24.208866666666665</v>
      </c>
      <c r="G4" s="160">
        <v>32.169366666666662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x14ac:dyDescent="0.2">
      <c r="A5" s="135">
        <v>44197</v>
      </c>
      <c r="B5" s="160">
        <v>22.927666666666667</v>
      </c>
      <c r="C5" s="160">
        <v>40.291033333333331</v>
      </c>
      <c r="D5" s="160">
        <v>43.929166666666667</v>
      </c>
      <c r="E5" s="160">
        <v>32.027799999999999</v>
      </c>
      <c r="F5" s="160">
        <v>24.845933333333335</v>
      </c>
      <c r="G5" s="160">
        <v>32.490400000000001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x14ac:dyDescent="0.2">
      <c r="A6" s="135" t="s">
        <v>175</v>
      </c>
      <c r="B6" s="160">
        <v>18.812133333333335</v>
      </c>
      <c r="C6" s="160">
        <v>33.5533</v>
      </c>
      <c r="D6" s="160">
        <v>38.288566666666668</v>
      </c>
      <c r="E6" s="160">
        <v>27.809200000000001</v>
      </c>
      <c r="F6" s="160">
        <v>21.148133333333334</v>
      </c>
      <c r="G6" s="160">
        <v>24.738633333333336</v>
      </c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x14ac:dyDescent="0.2">
      <c r="A7" s="135" t="s">
        <v>176</v>
      </c>
      <c r="B7" s="160">
        <v>21.676833333333331</v>
      </c>
      <c r="C7" s="160">
        <v>39.470099999999995</v>
      </c>
      <c r="D7" s="160">
        <v>41.634333333333338</v>
      </c>
      <c r="E7" s="160">
        <v>31.615833333333331</v>
      </c>
      <c r="F7" s="160">
        <v>21.797333333333331</v>
      </c>
      <c r="G7" s="160">
        <v>32.029833333333329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8" spans="1:17" x14ac:dyDescent="0.2">
      <c r="A8" s="135" t="s">
        <v>177</v>
      </c>
      <c r="B8" s="160">
        <v>20.098633333333336</v>
      </c>
      <c r="C8" s="160">
        <v>35.921566666666664</v>
      </c>
      <c r="D8" s="160">
        <v>39.373766666666668</v>
      </c>
      <c r="E8" s="160">
        <v>24.689566666666664</v>
      </c>
      <c r="F8" s="160">
        <v>19.994066666666665</v>
      </c>
      <c r="G8" s="160">
        <v>29.776766666666667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spans="1:17" x14ac:dyDescent="0.2">
      <c r="A9" s="135" t="s">
        <v>48</v>
      </c>
      <c r="B9" s="160">
        <v>19.426400000000001</v>
      </c>
      <c r="C9" s="160">
        <v>34.82286666666667</v>
      </c>
      <c r="D9" s="160">
        <v>38.011166666666661</v>
      </c>
      <c r="E9" s="160">
        <v>28.889066666666665</v>
      </c>
      <c r="F9" s="160">
        <v>22.8188</v>
      </c>
      <c r="G9" s="160">
        <v>29.532766666666667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 x14ac:dyDescent="0.2">
      <c r="A10" s="135" t="s">
        <v>178</v>
      </c>
      <c r="B10" s="160">
        <v>17.857733333333332</v>
      </c>
      <c r="C10" s="160">
        <v>35.069366666666667</v>
      </c>
      <c r="D10" s="160">
        <v>35.567633333333333</v>
      </c>
      <c r="E10" s="160">
        <v>24.919533333333334</v>
      </c>
      <c r="F10" s="160">
        <v>19.703533333333333</v>
      </c>
      <c r="G10" s="160">
        <v>28.626666666666669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x14ac:dyDescent="0.2">
      <c r="A11" s="135" t="s">
        <v>179</v>
      </c>
      <c r="B11" s="160">
        <v>18.030366666666666</v>
      </c>
      <c r="C11" s="160">
        <v>33.611966666666667</v>
      </c>
      <c r="D11" s="160">
        <v>35.841533333333331</v>
      </c>
      <c r="E11" s="160">
        <v>27.230333333333331</v>
      </c>
      <c r="F11" s="160">
        <v>21.996366666666663</v>
      </c>
      <c r="G11" s="160">
        <v>29.622633333333336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x14ac:dyDescent="0.2">
      <c r="A12" s="135" t="s">
        <v>180</v>
      </c>
      <c r="B12" s="160">
        <v>17.464233333333333</v>
      </c>
      <c r="C12" s="160">
        <v>37.588099999999997</v>
      </c>
      <c r="D12" s="160">
        <v>36.516466666666666</v>
      </c>
      <c r="E12" s="160">
        <v>29.759733333333333</v>
      </c>
      <c r="F12" s="160">
        <v>22.6844</v>
      </c>
      <c r="G12" s="160">
        <v>24.246266666666667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x14ac:dyDescent="0.2">
      <c r="A13" s="135" t="s">
        <v>170</v>
      </c>
      <c r="B13" s="160">
        <v>18.914533333333331</v>
      </c>
      <c r="C13" s="160">
        <v>35.162066666666668</v>
      </c>
      <c r="D13" s="160">
        <v>39.377633333333328</v>
      </c>
      <c r="E13" s="160">
        <v>26.799033333333334</v>
      </c>
      <c r="F13" s="160">
        <v>17.919733333333333</v>
      </c>
      <c r="G13" s="160">
        <v>25.979466666666667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x14ac:dyDescent="0.2">
      <c r="A14" s="135" t="s">
        <v>171</v>
      </c>
      <c r="B14" s="160">
        <v>22.481266666666667</v>
      </c>
      <c r="C14" s="160">
        <v>40.510800000000003</v>
      </c>
      <c r="D14" s="160">
        <v>45.785433333333337</v>
      </c>
      <c r="E14" s="160">
        <v>32.643500000000003</v>
      </c>
      <c r="F14" s="160">
        <v>23.255033333333333</v>
      </c>
      <c r="G14" s="160">
        <v>32.26253333333333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7" x14ac:dyDescent="0.2">
      <c r="A15" s="135" t="s">
        <v>172</v>
      </c>
      <c r="B15" s="160">
        <v>22.2514</v>
      </c>
      <c r="C15" s="160">
        <v>39.836400000000005</v>
      </c>
      <c r="D15" s="160">
        <v>42.829800000000006</v>
      </c>
      <c r="E15" s="160">
        <v>31.280866666666665</v>
      </c>
      <c r="F15" s="160">
        <v>22.841433333333335</v>
      </c>
      <c r="G15" s="160">
        <v>31.558199999999999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1:17" x14ac:dyDescent="0.2">
      <c r="A16" s="135">
        <v>44551</v>
      </c>
      <c r="B16" s="160">
        <v>23.033000000000001</v>
      </c>
      <c r="C16" s="160">
        <v>40.8093</v>
      </c>
      <c r="D16" s="160">
        <v>44.680300000000003</v>
      </c>
      <c r="E16" s="160">
        <v>32.959666666666664</v>
      </c>
      <c r="F16" s="160">
        <v>22.8856</v>
      </c>
      <c r="G16" s="160">
        <v>33.872866666666667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x14ac:dyDescent="0.2">
      <c r="A17" s="135"/>
      <c r="B17" s="137"/>
      <c r="C17" s="137"/>
      <c r="D17" s="137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">
      <c r="A18" s="143"/>
      <c r="B18" s="137"/>
      <c r="C18" s="137"/>
      <c r="D18" s="137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x14ac:dyDescent="0.2">
      <c r="A19" s="135"/>
      <c r="B19" s="137"/>
      <c r="C19" s="137"/>
      <c r="D19" s="137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x14ac:dyDescent="0.2">
      <c r="A20" s="135"/>
      <c r="B20" s="137"/>
      <c r="C20" s="137"/>
      <c r="D20" s="137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x14ac:dyDescent="0.2">
      <c r="A21" s="135"/>
      <c r="B21" s="137"/>
      <c r="C21" s="137"/>
      <c r="D21" s="137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x14ac:dyDescent="0.2">
      <c r="A22" s="135"/>
      <c r="B22" s="137"/>
      <c r="C22" s="137"/>
      <c r="D22" s="137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x14ac:dyDescent="0.2">
      <c r="A23" s="135"/>
      <c r="B23" s="137"/>
      <c r="C23" s="137"/>
      <c r="D23" s="137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x14ac:dyDescent="0.2">
      <c r="A24" s="135"/>
      <c r="B24" s="137"/>
      <c r="C24" s="137"/>
      <c r="D24" s="137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x14ac:dyDescent="0.2">
      <c r="A25" s="135"/>
      <c r="B25" s="137"/>
      <c r="C25" s="137"/>
      <c r="D25" s="137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x14ac:dyDescent="0.2">
      <c r="A26" s="135"/>
      <c r="B26" s="137"/>
      <c r="C26" s="137"/>
      <c r="D26" s="137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7" x14ac:dyDescent="0.2">
      <c r="A27" s="135"/>
      <c r="B27" s="137"/>
      <c r="C27" s="137"/>
      <c r="D27" s="137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x14ac:dyDescent="0.2">
      <c r="A28" s="135"/>
      <c r="B28" s="137"/>
      <c r="C28" s="137"/>
      <c r="D28" s="137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x14ac:dyDescent="0.2">
      <c r="A29" s="135"/>
      <c r="B29" s="137"/>
      <c r="C29" s="137"/>
      <c r="D29" s="137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x14ac:dyDescent="0.2">
      <c r="A30" s="135"/>
      <c r="B30" s="137"/>
      <c r="C30" s="137"/>
      <c r="D30" s="137"/>
    </row>
    <row r="31" spans="1:17" x14ac:dyDescent="0.2">
      <c r="A31" s="135"/>
      <c r="B31" s="137"/>
      <c r="C31" s="137"/>
      <c r="D31" s="137"/>
    </row>
    <row r="32" spans="1:17" x14ac:dyDescent="0.2">
      <c r="A32" s="135"/>
      <c r="B32" s="137"/>
      <c r="C32" s="137"/>
      <c r="D32" s="137"/>
    </row>
    <row r="33" spans="1:4" x14ac:dyDescent="0.2">
      <c r="A33" s="135"/>
      <c r="B33" s="137"/>
      <c r="C33" s="137"/>
      <c r="D33" s="137"/>
    </row>
    <row r="34" spans="1:4" x14ac:dyDescent="0.2">
      <c r="A34" s="135"/>
      <c r="B34" s="137"/>
      <c r="C34" s="137"/>
      <c r="D34" s="137"/>
    </row>
    <row r="35" spans="1:4" x14ac:dyDescent="0.2">
      <c r="A35" s="135"/>
      <c r="B35" s="137"/>
      <c r="C35" s="137"/>
      <c r="D35" s="137"/>
    </row>
    <row r="36" spans="1:4" x14ac:dyDescent="0.2">
      <c r="A36" s="135"/>
      <c r="B36" s="137"/>
      <c r="C36" s="137"/>
      <c r="D36" s="137"/>
    </row>
    <row r="37" spans="1:4" x14ac:dyDescent="0.2">
      <c r="A37" s="135"/>
      <c r="B37" s="137"/>
      <c r="C37" s="137"/>
      <c r="D37" s="137"/>
    </row>
    <row r="38" spans="1:4" x14ac:dyDescent="0.2">
      <c r="A38" s="135"/>
      <c r="B38" s="137"/>
      <c r="C38" s="137"/>
      <c r="D38" s="137"/>
    </row>
    <row r="39" spans="1:4" x14ac:dyDescent="0.2">
      <c r="A39" s="135"/>
      <c r="B39" s="137"/>
      <c r="C39" s="137"/>
      <c r="D39" s="137"/>
    </row>
    <row r="40" spans="1:4" x14ac:dyDescent="0.2">
      <c r="A40" s="135"/>
      <c r="B40" s="137"/>
      <c r="C40" s="137"/>
      <c r="D40" s="137"/>
    </row>
    <row r="41" spans="1:4" x14ac:dyDescent="0.2">
      <c r="A41" s="135"/>
      <c r="B41" s="137"/>
      <c r="C41" s="137"/>
      <c r="D41" s="137"/>
    </row>
    <row r="42" spans="1:4" x14ac:dyDescent="0.2">
      <c r="A42" s="135"/>
      <c r="B42" s="137"/>
      <c r="C42" s="137"/>
      <c r="D42" s="137"/>
    </row>
    <row r="43" spans="1:4" x14ac:dyDescent="0.2">
      <c r="A43" s="135"/>
      <c r="B43" s="137"/>
      <c r="C43" s="137"/>
      <c r="D43" s="137"/>
    </row>
    <row r="44" spans="1:4" x14ac:dyDescent="0.2">
      <c r="A44" s="135"/>
      <c r="B44" s="137"/>
      <c r="C44" s="137"/>
      <c r="D44" s="137"/>
    </row>
    <row r="45" spans="1:4" x14ac:dyDescent="0.2">
      <c r="A45" s="135"/>
      <c r="B45" s="137"/>
      <c r="C45" s="137"/>
      <c r="D45" s="137"/>
    </row>
    <row r="46" spans="1:4" x14ac:dyDescent="0.2">
      <c r="A46" s="135"/>
      <c r="B46" s="137"/>
      <c r="C46" s="137"/>
      <c r="D46" s="137"/>
    </row>
    <row r="47" spans="1:4" x14ac:dyDescent="0.2">
      <c r="A47" s="135"/>
      <c r="B47" s="137"/>
      <c r="C47" s="137"/>
      <c r="D47" s="137"/>
    </row>
    <row r="48" spans="1:4" x14ac:dyDescent="0.2">
      <c r="A48" s="135"/>
      <c r="B48" s="137"/>
      <c r="C48" s="137"/>
      <c r="D48" s="137"/>
    </row>
    <row r="49" spans="1:4" x14ac:dyDescent="0.2">
      <c r="A49" s="135"/>
      <c r="B49" s="137"/>
      <c r="C49" s="137"/>
      <c r="D49" s="137"/>
    </row>
    <row r="50" spans="1:4" x14ac:dyDescent="0.2">
      <c r="A50" s="135"/>
      <c r="B50" s="137"/>
      <c r="C50" s="137"/>
      <c r="D50" s="137"/>
    </row>
    <row r="51" spans="1:4" x14ac:dyDescent="0.2">
      <c r="A51" s="135"/>
      <c r="B51" s="137"/>
      <c r="C51" s="137"/>
      <c r="D51" s="137"/>
    </row>
    <row r="52" spans="1:4" x14ac:dyDescent="0.2">
      <c r="A52" s="135"/>
      <c r="B52" s="137"/>
      <c r="C52" s="137"/>
      <c r="D52" s="137"/>
    </row>
    <row r="53" spans="1:4" x14ac:dyDescent="0.2">
      <c r="A53" s="135"/>
      <c r="B53" s="137"/>
      <c r="C53" s="137"/>
      <c r="D53" s="137"/>
    </row>
    <row r="54" spans="1:4" x14ac:dyDescent="0.2">
      <c r="A54" s="135"/>
      <c r="B54" s="137"/>
      <c r="C54" s="137"/>
      <c r="D54" s="137"/>
    </row>
    <row r="55" spans="1:4" x14ac:dyDescent="0.2">
      <c r="A55" s="135"/>
      <c r="B55" s="137"/>
      <c r="C55" s="137"/>
      <c r="D55" s="137"/>
    </row>
    <row r="56" spans="1:4" x14ac:dyDescent="0.2">
      <c r="A56" s="135"/>
      <c r="B56" s="137"/>
      <c r="C56" s="137"/>
      <c r="D56" s="137"/>
    </row>
    <row r="57" spans="1:4" x14ac:dyDescent="0.2">
      <c r="A57" s="135"/>
      <c r="B57" s="137"/>
      <c r="C57" s="137"/>
      <c r="D57" s="137"/>
    </row>
    <row r="58" spans="1:4" x14ac:dyDescent="0.2">
      <c r="A58" s="135"/>
      <c r="B58" s="137"/>
      <c r="C58" s="137"/>
      <c r="D58" s="137"/>
    </row>
    <row r="59" spans="1:4" x14ac:dyDescent="0.2">
      <c r="A59" s="135"/>
      <c r="B59" s="137"/>
      <c r="C59" s="137"/>
      <c r="D59" s="137"/>
    </row>
    <row r="60" spans="1:4" x14ac:dyDescent="0.2">
      <c r="A60" s="135"/>
      <c r="B60" s="137"/>
      <c r="C60" s="137"/>
      <c r="D60" s="137"/>
    </row>
    <row r="61" spans="1:4" x14ac:dyDescent="0.2">
      <c r="A61" s="135"/>
      <c r="B61" s="137"/>
      <c r="C61" s="137"/>
      <c r="D61" s="137"/>
    </row>
    <row r="62" spans="1:4" x14ac:dyDescent="0.2">
      <c r="A62" s="135"/>
      <c r="B62" s="137"/>
      <c r="C62" s="137"/>
      <c r="D62" s="137"/>
    </row>
    <row r="63" spans="1:4" x14ac:dyDescent="0.2">
      <c r="A63" s="135"/>
      <c r="B63" s="137"/>
      <c r="C63" s="137"/>
      <c r="D63" s="137"/>
    </row>
    <row r="64" spans="1:4" x14ac:dyDescent="0.2">
      <c r="A64" s="135"/>
      <c r="B64" s="137"/>
      <c r="C64" s="137"/>
      <c r="D64" s="137"/>
    </row>
    <row r="65" spans="1:4" x14ac:dyDescent="0.2">
      <c r="A65" s="135"/>
      <c r="B65" s="137"/>
      <c r="C65" s="137"/>
      <c r="D65" s="137"/>
    </row>
    <row r="66" spans="1:4" x14ac:dyDescent="0.2">
      <c r="A66" s="135"/>
      <c r="B66" s="137"/>
      <c r="C66" s="137"/>
      <c r="D66" s="137"/>
    </row>
    <row r="67" spans="1:4" x14ac:dyDescent="0.2">
      <c r="A67" s="135"/>
      <c r="B67" s="137"/>
      <c r="C67" s="137"/>
      <c r="D67" s="137"/>
    </row>
    <row r="68" spans="1:4" x14ac:dyDescent="0.2">
      <c r="A68" s="135"/>
      <c r="B68" s="137"/>
      <c r="C68" s="137"/>
      <c r="D68" s="137"/>
    </row>
    <row r="69" spans="1:4" x14ac:dyDescent="0.2">
      <c r="A69" s="135"/>
      <c r="B69" s="137"/>
      <c r="C69" s="137"/>
      <c r="D69" s="137"/>
    </row>
    <row r="70" spans="1:4" x14ac:dyDescent="0.2">
      <c r="A70" s="135"/>
      <c r="B70" s="137"/>
      <c r="C70" s="137"/>
      <c r="D70" s="137"/>
    </row>
    <row r="71" spans="1:4" x14ac:dyDescent="0.2">
      <c r="A71" s="135"/>
      <c r="B71" s="137"/>
      <c r="C71" s="137"/>
      <c r="D71" s="137"/>
    </row>
    <row r="72" spans="1:4" x14ac:dyDescent="0.2">
      <c r="A72" s="135"/>
      <c r="B72" s="137"/>
      <c r="C72" s="137"/>
      <c r="D72" s="137"/>
    </row>
  </sheetData>
  <phoneticPr fontId="11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7090-1F09-47B1-BC37-ACEAC10B6A08}">
  <dimension ref="A1:D93"/>
  <sheetViews>
    <sheetView zoomScaleNormal="100" workbookViewId="0"/>
  </sheetViews>
  <sheetFormatPr defaultColWidth="9.140625" defaultRowHeight="12.75" x14ac:dyDescent="0.2"/>
  <cols>
    <col min="1" max="1" width="10" customWidth="1"/>
    <col min="2" max="2" width="9.85546875" bestFit="1" customWidth="1"/>
    <col min="3" max="3" width="8.7109375" bestFit="1" customWidth="1"/>
    <col min="4" max="4" width="9.7109375" bestFit="1" customWidth="1"/>
  </cols>
  <sheetData>
    <row r="1" spans="1:4" ht="25.5" x14ac:dyDescent="0.2">
      <c r="A1" s="154" t="s">
        <v>156</v>
      </c>
      <c r="B1" s="150" t="s">
        <v>157</v>
      </c>
      <c r="C1" s="150" t="s">
        <v>158</v>
      </c>
      <c r="D1" s="150" t="s">
        <v>159</v>
      </c>
    </row>
    <row r="2" spans="1:4" x14ac:dyDescent="0.2">
      <c r="A2" s="153" t="s">
        <v>113</v>
      </c>
      <c r="B2" s="165">
        <v>61.45</v>
      </c>
      <c r="C2" s="165">
        <v>97.1</v>
      </c>
      <c r="D2" s="165">
        <v>8.8559999999999999</v>
      </c>
    </row>
    <row r="3" spans="1:4" x14ac:dyDescent="0.2">
      <c r="A3" s="143" t="s">
        <v>114</v>
      </c>
      <c r="B3" s="165">
        <v>58.8</v>
      </c>
      <c r="C3" s="165">
        <v>95.7</v>
      </c>
      <c r="D3" s="165">
        <v>9.1630000000000003</v>
      </c>
    </row>
    <row r="4" spans="1:4" x14ac:dyDescent="0.2">
      <c r="A4" s="135" t="s">
        <v>115</v>
      </c>
      <c r="B4" s="165">
        <v>55</v>
      </c>
      <c r="C4" s="165">
        <v>114.9</v>
      </c>
      <c r="D4" s="165">
        <v>10.34</v>
      </c>
    </row>
    <row r="5" spans="1:4" x14ac:dyDescent="0.2">
      <c r="A5" s="135" t="s">
        <v>116</v>
      </c>
      <c r="B5" s="165">
        <v>37.799999999999997</v>
      </c>
      <c r="C5" s="165">
        <v>123.4</v>
      </c>
      <c r="D5" s="165">
        <v>10.26</v>
      </c>
    </row>
    <row r="6" spans="1:4" x14ac:dyDescent="0.2">
      <c r="A6" s="135" t="s">
        <v>117</v>
      </c>
      <c r="B6" s="165">
        <v>55.3</v>
      </c>
      <c r="C6" s="165">
        <v>119.7</v>
      </c>
      <c r="D6" s="165">
        <v>8.51</v>
      </c>
    </row>
    <row r="7" spans="1:4" x14ac:dyDescent="0.2">
      <c r="A7" s="135" t="s">
        <v>34</v>
      </c>
      <c r="B7" s="165">
        <v>48.8</v>
      </c>
      <c r="C7" s="165">
        <v>128.5</v>
      </c>
      <c r="D7" s="165">
        <v>10.25</v>
      </c>
    </row>
    <row r="8" spans="1:4" x14ac:dyDescent="0.2">
      <c r="A8" s="135" t="s">
        <v>37</v>
      </c>
      <c r="B8" s="165">
        <v>46.2</v>
      </c>
      <c r="C8" s="165">
        <v>138</v>
      </c>
      <c r="D8" s="165">
        <v>9.9</v>
      </c>
    </row>
    <row r="9" spans="1:4" x14ac:dyDescent="0.2">
      <c r="A9" s="151" t="s">
        <v>187</v>
      </c>
      <c r="B9" s="165">
        <v>45</v>
      </c>
      <c r="C9" s="165">
        <v>134</v>
      </c>
      <c r="D9" s="165">
        <v>6.3</v>
      </c>
    </row>
    <row r="10" spans="1:4" x14ac:dyDescent="0.2">
      <c r="A10" s="135"/>
      <c r="B10" s="135"/>
      <c r="C10" s="135"/>
      <c r="D10" s="135"/>
    </row>
    <row r="11" spans="1:4" x14ac:dyDescent="0.2">
      <c r="A11" s="149"/>
      <c r="B11" s="155"/>
      <c r="C11" s="155"/>
      <c r="D11" s="155"/>
    </row>
    <row r="12" spans="1:4" x14ac:dyDescent="0.2">
      <c r="A12" s="149"/>
      <c r="B12" s="155"/>
      <c r="C12" s="155"/>
      <c r="D12" s="155"/>
    </row>
    <row r="13" spans="1:4" x14ac:dyDescent="0.2">
      <c r="A13" s="149"/>
      <c r="B13" s="155"/>
      <c r="C13" s="155"/>
      <c r="D13" s="155"/>
    </row>
    <row r="14" spans="1:4" x14ac:dyDescent="0.2">
      <c r="A14" s="149"/>
      <c r="B14" s="155"/>
      <c r="C14" s="155"/>
      <c r="D14" s="155"/>
    </row>
    <row r="15" spans="1:4" x14ac:dyDescent="0.2">
      <c r="A15" s="149"/>
      <c r="B15" s="155"/>
      <c r="C15" s="155"/>
      <c r="D15" s="155"/>
    </row>
    <row r="16" spans="1:4" x14ac:dyDescent="0.2">
      <c r="A16" s="149"/>
      <c r="B16" s="155"/>
      <c r="C16" s="155"/>
      <c r="D16" s="155"/>
    </row>
    <row r="17" spans="1:4" x14ac:dyDescent="0.2">
      <c r="A17" s="149"/>
      <c r="B17" s="155"/>
      <c r="C17" s="155"/>
      <c r="D17" s="155"/>
    </row>
    <row r="18" spans="1:4" x14ac:dyDescent="0.2">
      <c r="A18" s="135"/>
      <c r="B18" s="155"/>
      <c r="C18" s="155"/>
      <c r="D18" s="155"/>
    </row>
    <row r="19" spans="1:4" x14ac:dyDescent="0.2">
      <c r="A19" s="135"/>
      <c r="B19" s="155"/>
      <c r="C19" s="155"/>
      <c r="D19" s="155"/>
    </row>
    <row r="20" spans="1:4" x14ac:dyDescent="0.2">
      <c r="A20" s="135"/>
      <c r="B20" s="135"/>
      <c r="C20" s="135"/>
      <c r="D20" s="135"/>
    </row>
    <row r="21" spans="1:4" x14ac:dyDescent="0.2">
      <c r="A21" s="135"/>
      <c r="B21" s="135"/>
      <c r="C21" s="135"/>
      <c r="D21" s="135"/>
    </row>
    <row r="22" spans="1:4" x14ac:dyDescent="0.2">
      <c r="A22" s="135"/>
      <c r="B22" s="135"/>
      <c r="C22" s="135"/>
      <c r="D22" s="135"/>
    </row>
    <row r="23" spans="1:4" x14ac:dyDescent="0.2">
      <c r="A23" s="135"/>
      <c r="B23" s="135"/>
      <c r="C23" s="135"/>
      <c r="D23" s="135"/>
    </row>
    <row r="24" spans="1:4" x14ac:dyDescent="0.2">
      <c r="A24" s="135"/>
      <c r="B24" s="135"/>
      <c r="C24" s="135"/>
      <c r="D24" s="135"/>
    </row>
    <row r="25" spans="1:4" x14ac:dyDescent="0.2">
      <c r="A25" s="135"/>
      <c r="B25" s="135"/>
      <c r="C25" s="135"/>
      <c r="D25" s="135"/>
    </row>
    <row r="26" spans="1:4" x14ac:dyDescent="0.2">
      <c r="A26" s="135"/>
      <c r="B26" s="135"/>
      <c r="C26" s="135"/>
      <c r="D26" s="135"/>
    </row>
    <row r="27" spans="1:4" x14ac:dyDescent="0.2">
      <c r="A27" s="135"/>
      <c r="B27" s="135"/>
      <c r="C27" s="135"/>
      <c r="D27" s="135"/>
    </row>
    <row r="28" spans="1:4" x14ac:dyDescent="0.2">
      <c r="A28" s="135"/>
      <c r="B28" s="135"/>
      <c r="C28" s="135"/>
      <c r="D28" s="135"/>
    </row>
    <row r="29" spans="1:4" x14ac:dyDescent="0.2">
      <c r="A29" s="135"/>
      <c r="B29" s="135"/>
      <c r="C29" s="135"/>
      <c r="D29" s="135"/>
    </row>
    <row r="30" spans="1:4" x14ac:dyDescent="0.2">
      <c r="A30" s="135"/>
      <c r="B30" s="135"/>
      <c r="C30" s="135"/>
      <c r="D30" s="135"/>
    </row>
    <row r="31" spans="1:4" x14ac:dyDescent="0.2">
      <c r="A31" s="135"/>
      <c r="B31" s="135"/>
      <c r="C31" s="135"/>
      <c r="D31" s="135"/>
    </row>
    <row r="32" spans="1:4" x14ac:dyDescent="0.2">
      <c r="A32" s="135"/>
      <c r="B32" s="135"/>
      <c r="C32" s="135"/>
      <c r="D32" s="135"/>
    </row>
    <row r="33" spans="1:4" x14ac:dyDescent="0.2">
      <c r="A33" s="135"/>
      <c r="B33" s="135"/>
      <c r="C33" s="135"/>
      <c r="D33" s="135"/>
    </row>
    <row r="34" spans="1:4" x14ac:dyDescent="0.2">
      <c r="A34" s="135"/>
      <c r="B34" s="135"/>
      <c r="C34" s="135"/>
      <c r="D34" s="135"/>
    </row>
    <row r="35" spans="1:4" x14ac:dyDescent="0.2">
      <c r="A35" s="135"/>
      <c r="B35" s="135"/>
      <c r="C35" s="135"/>
      <c r="D35" s="135"/>
    </row>
    <row r="36" spans="1:4" x14ac:dyDescent="0.2">
      <c r="A36" s="135"/>
      <c r="B36" s="135"/>
      <c r="C36" s="135"/>
      <c r="D36" s="135"/>
    </row>
    <row r="37" spans="1:4" x14ac:dyDescent="0.2">
      <c r="A37" s="135"/>
      <c r="B37" s="135"/>
      <c r="C37" s="135"/>
      <c r="D37" s="135"/>
    </row>
    <row r="38" spans="1:4" x14ac:dyDescent="0.2">
      <c r="A38" s="135"/>
      <c r="B38" s="135"/>
      <c r="C38" s="135"/>
      <c r="D38" s="135"/>
    </row>
    <row r="39" spans="1:4" x14ac:dyDescent="0.2">
      <c r="A39" s="135"/>
      <c r="B39" s="135"/>
      <c r="C39" s="135"/>
      <c r="D39" s="135"/>
    </row>
    <row r="40" spans="1:4" x14ac:dyDescent="0.2">
      <c r="A40" s="135"/>
      <c r="B40" s="135"/>
      <c r="C40" s="135"/>
      <c r="D40" s="135"/>
    </row>
    <row r="41" spans="1:4" x14ac:dyDescent="0.2">
      <c r="A41" s="135"/>
      <c r="B41" s="135"/>
      <c r="C41" s="135"/>
      <c r="D41" s="135"/>
    </row>
    <row r="42" spans="1:4" x14ac:dyDescent="0.2">
      <c r="A42" s="135"/>
      <c r="B42" s="135"/>
      <c r="C42" s="135"/>
      <c r="D42" s="135"/>
    </row>
    <row r="43" spans="1:4" x14ac:dyDescent="0.2">
      <c r="A43" s="135"/>
      <c r="B43" s="135"/>
      <c r="C43" s="135"/>
      <c r="D43" s="135"/>
    </row>
    <row r="44" spans="1:4" x14ac:dyDescent="0.2">
      <c r="A44" s="135"/>
      <c r="B44" s="135"/>
      <c r="C44" s="135"/>
      <c r="D44" s="135"/>
    </row>
    <row r="45" spans="1:4" x14ac:dyDescent="0.2">
      <c r="A45" s="135"/>
      <c r="B45" s="135"/>
      <c r="C45" s="135"/>
      <c r="D45" s="135"/>
    </row>
    <row r="46" spans="1:4" x14ac:dyDescent="0.2">
      <c r="A46" s="135"/>
      <c r="B46" s="135"/>
      <c r="C46" s="135"/>
      <c r="D46" s="135"/>
    </row>
    <row r="47" spans="1:4" x14ac:dyDescent="0.2">
      <c r="A47" s="135"/>
      <c r="B47" s="135"/>
      <c r="C47" s="135"/>
      <c r="D47" s="135"/>
    </row>
    <row r="48" spans="1:4" x14ac:dyDescent="0.2">
      <c r="A48" s="135"/>
      <c r="B48" s="135"/>
      <c r="C48" s="135"/>
      <c r="D48" s="135"/>
    </row>
    <row r="49" spans="1:4" x14ac:dyDescent="0.2">
      <c r="A49" s="135"/>
      <c r="B49" s="135"/>
      <c r="C49" s="135"/>
      <c r="D49" s="135"/>
    </row>
    <row r="50" spans="1:4" x14ac:dyDescent="0.2">
      <c r="A50" s="135"/>
      <c r="B50" s="135"/>
      <c r="C50" s="135"/>
      <c r="D50" s="135"/>
    </row>
    <row r="51" spans="1:4" x14ac:dyDescent="0.2">
      <c r="A51" s="135"/>
      <c r="B51" s="135"/>
      <c r="C51" s="135"/>
      <c r="D51" s="135"/>
    </row>
    <row r="52" spans="1:4" x14ac:dyDescent="0.2">
      <c r="A52" s="135"/>
      <c r="B52" s="135"/>
      <c r="C52" s="135"/>
      <c r="D52" s="135"/>
    </row>
    <row r="53" spans="1:4" x14ac:dyDescent="0.2">
      <c r="A53" s="135"/>
      <c r="B53" s="135"/>
      <c r="C53" s="135"/>
      <c r="D53" s="135"/>
    </row>
    <row r="54" spans="1:4" x14ac:dyDescent="0.2">
      <c r="A54" s="135"/>
      <c r="B54" s="135"/>
      <c r="C54" s="135"/>
      <c r="D54" s="135"/>
    </row>
    <row r="55" spans="1:4" x14ac:dyDescent="0.2">
      <c r="A55" s="135"/>
      <c r="B55" s="135"/>
      <c r="C55" s="135"/>
      <c r="D55" s="135"/>
    </row>
    <row r="56" spans="1:4" x14ac:dyDescent="0.2">
      <c r="A56" s="135"/>
      <c r="B56" s="135"/>
      <c r="C56" s="135"/>
      <c r="D56" s="135"/>
    </row>
    <row r="57" spans="1:4" x14ac:dyDescent="0.2">
      <c r="A57" s="135"/>
      <c r="B57" s="135"/>
      <c r="C57" s="135"/>
      <c r="D57" s="135"/>
    </row>
    <row r="58" spans="1:4" x14ac:dyDescent="0.2">
      <c r="A58" s="135"/>
      <c r="B58" s="135"/>
      <c r="C58" s="135"/>
      <c r="D58" s="135"/>
    </row>
    <row r="59" spans="1:4" x14ac:dyDescent="0.2">
      <c r="A59" s="135"/>
      <c r="B59" s="135"/>
      <c r="C59" s="135"/>
      <c r="D59" s="135"/>
    </row>
    <row r="60" spans="1:4" x14ac:dyDescent="0.2">
      <c r="A60" s="135"/>
      <c r="B60" s="135"/>
      <c r="C60" s="135"/>
      <c r="D60" s="135"/>
    </row>
    <row r="61" spans="1:4" x14ac:dyDescent="0.2">
      <c r="A61" s="135"/>
      <c r="B61" s="135"/>
      <c r="C61" s="135"/>
      <c r="D61" s="135"/>
    </row>
    <row r="62" spans="1:4" x14ac:dyDescent="0.2">
      <c r="A62" s="135"/>
      <c r="B62" s="135"/>
      <c r="C62" s="135"/>
      <c r="D62" s="135"/>
    </row>
    <row r="63" spans="1:4" x14ac:dyDescent="0.2">
      <c r="A63" s="135"/>
      <c r="B63" s="135"/>
      <c r="C63" s="135"/>
      <c r="D63" s="135"/>
    </row>
    <row r="64" spans="1:4" x14ac:dyDescent="0.2">
      <c r="A64" s="135"/>
      <c r="B64" s="135"/>
      <c r="C64" s="135"/>
      <c r="D64" s="135"/>
    </row>
    <row r="65" spans="1:4" x14ac:dyDescent="0.2">
      <c r="A65" s="135"/>
      <c r="B65" s="135"/>
      <c r="C65" s="135"/>
      <c r="D65" s="135"/>
    </row>
    <row r="66" spans="1:4" x14ac:dyDescent="0.2">
      <c r="A66" s="135"/>
      <c r="B66" s="135"/>
      <c r="C66" s="135"/>
      <c r="D66" s="135"/>
    </row>
    <row r="67" spans="1:4" x14ac:dyDescent="0.2">
      <c r="A67" s="135"/>
      <c r="B67" s="135"/>
      <c r="C67" s="135"/>
      <c r="D67" s="135"/>
    </row>
    <row r="68" spans="1:4" x14ac:dyDescent="0.2">
      <c r="A68" s="135"/>
      <c r="B68" s="135"/>
      <c r="C68" s="135"/>
      <c r="D68" s="135"/>
    </row>
    <row r="69" spans="1:4" x14ac:dyDescent="0.2">
      <c r="A69" s="135"/>
      <c r="B69" s="135"/>
      <c r="C69" s="135"/>
      <c r="D69" s="135"/>
    </row>
    <row r="70" spans="1:4" x14ac:dyDescent="0.2">
      <c r="A70" s="135"/>
      <c r="B70" s="135"/>
      <c r="C70" s="135"/>
      <c r="D70" s="135"/>
    </row>
    <row r="71" spans="1:4" x14ac:dyDescent="0.2">
      <c r="A71" s="135"/>
      <c r="B71" s="135"/>
      <c r="C71" s="135"/>
      <c r="D71" s="135"/>
    </row>
    <row r="72" spans="1:4" x14ac:dyDescent="0.2">
      <c r="A72" s="135"/>
      <c r="B72" s="135"/>
      <c r="C72" s="135"/>
      <c r="D72" s="135"/>
    </row>
    <row r="73" spans="1:4" x14ac:dyDescent="0.2">
      <c r="A73" s="135"/>
      <c r="B73" s="135"/>
      <c r="C73" s="135"/>
      <c r="D73" s="135"/>
    </row>
    <row r="74" spans="1:4" x14ac:dyDescent="0.2">
      <c r="A74" s="135"/>
      <c r="B74" s="135"/>
      <c r="C74" s="135"/>
      <c r="D74" s="135"/>
    </row>
    <row r="75" spans="1:4" x14ac:dyDescent="0.2">
      <c r="A75" s="135"/>
      <c r="B75" s="135"/>
      <c r="C75" s="135"/>
      <c r="D75" s="135"/>
    </row>
    <row r="76" spans="1:4" x14ac:dyDescent="0.2">
      <c r="A76" s="135"/>
      <c r="B76" s="135"/>
      <c r="C76" s="135"/>
      <c r="D76" s="135"/>
    </row>
    <row r="77" spans="1:4" x14ac:dyDescent="0.2">
      <c r="A77" s="135"/>
      <c r="B77" s="135"/>
      <c r="C77" s="135"/>
      <c r="D77" s="135"/>
    </row>
    <row r="78" spans="1:4" x14ac:dyDescent="0.2">
      <c r="A78" s="135"/>
      <c r="B78" s="135"/>
      <c r="C78" s="135"/>
      <c r="D78" s="135"/>
    </row>
    <row r="79" spans="1:4" x14ac:dyDescent="0.2">
      <c r="A79" s="135"/>
      <c r="B79" s="135"/>
      <c r="C79" s="135"/>
      <c r="D79" s="135"/>
    </row>
    <row r="80" spans="1:4" x14ac:dyDescent="0.2">
      <c r="A80" s="135"/>
      <c r="B80" s="135"/>
      <c r="C80" s="135"/>
      <c r="D80" s="135"/>
    </row>
    <row r="81" spans="1:4" x14ac:dyDescent="0.2">
      <c r="A81" s="135"/>
      <c r="B81" s="135"/>
      <c r="C81" s="135"/>
      <c r="D81" s="135"/>
    </row>
    <row r="82" spans="1:4" x14ac:dyDescent="0.2">
      <c r="A82" s="135"/>
      <c r="B82" s="135"/>
      <c r="C82" s="135"/>
      <c r="D82" s="135"/>
    </row>
    <row r="83" spans="1:4" x14ac:dyDescent="0.2">
      <c r="A83" s="135"/>
      <c r="B83" s="135"/>
      <c r="C83" s="135"/>
      <c r="D83" s="135"/>
    </row>
    <row r="84" spans="1:4" x14ac:dyDescent="0.2">
      <c r="A84" s="135"/>
      <c r="B84" s="135"/>
      <c r="C84" s="135"/>
      <c r="D84" s="135"/>
    </row>
    <row r="85" spans="1:4" x14ac:dyDescent="0.2">
      <c r="A85" s="135"/>
      <c r="B85" s="135"/>
      <c r="C85" s="135"/>
      <c r="D85" s="135"/>
    </row>
    <row r="86" spans="1:4" x14ac:dyDescent="0.2">
      <c r="A86" s="135"/>
      <c r="B86" s="135"/>
      <c r="C86" s="135"/>
      <c r="D86" s="135"/>
    </row>
    <row r="87" spans="1:4" x14ac:dyDescent="0.2">
      <c r="A87" s="135"/>
      <c r="B87" s="135"/>
      <c r="C87" s="135"/>
      <c r="D87" s="135"/>
    </row>
    <row r="88" spans="1:4" x14ac:dyDescent="0.2">
      <c r="A88" s="135"/>
      <c r="B88" s="135"/>
      <c r="C88" s="135"/>
      <c r="D88" s="135"/>
    </row>
    <row r="89" spans="1:4" x14ac:dyDescent="0.2">
      <c r="A89" s="135"/>
      <c r="B89" s="135"/>
      <c r="C89" s="135"/>
      <c r="D89" s="135"/>
    </row>
    <row r="90" spans="1:4" x14ac:dyDescent="0.2">
      <c r="A90" s="135"/>
      <c r="B90" s="135"/>
      <c r="C90" s="135"/>
      <c r="D90" s="135"/>
    </row>
    <row r="91" spans="1:4" x14ac:dyDescent="0.2">
      <c r="A91" s="135"/>
      <c r="B91" s="135"/>
      <c r="C91" s="135"/>
      <c r="D91" s="135"/>
    </row>
    <row r="92" spans="1:4" x14ac:dyDescent="0.2">
      <c r="A92" s="135"/>
      <c r="B92" s="135"/>
      <c r="C92" s="135"/>
      <c r="D92" s="135"/>
    </row>
    <row r="93" spans="1:4" x14ac:dyDescent="0.2">
      <c r="A93" s="135"/>
      <c r="B93" s="135"/>
      <c r="C93" s="135"/>
      <c r="D93" s="13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B850-162C-41E2-816C-450C4A710684}">
  <dimension ref="A1:C90"/>
  <sheetViews>
    <sheetView zoomScale="90" zoomScaleNormal="90" workbookViewId="0"/>
  </sheetViews>
  <sheetFormatPr defaultColWidth="9.140625" defaultRowHeight="12.75" x14ac:dyDescent="0.2"/>
  <cols>
    <col min="1" max="1" width="13.42578125" style="158" bestFit="1" customWidth="1"/>
    <col min="2" max="3" width="14.42578125" style="136" customWidth="1"/>
    <col min="4" max="16384" width="9.140625" style="136"/>
  </cols>
  <sheetData>
    <row r="1" spans="1:3" ht="25.5" x14ac:dyDescent="0.2">
      <c r="A1" s="156" t="s">
        <v>188</v>
      </c>
      <c r="B1" s="126" t="s">
        <v>189</v>
      </c>
      <c r="C1" s="126" t="s">
        <v>190</v>
      </c>
    </row>
    <row r="2" spans="1:3" x14ac:dyDescent="0.2">
      <c r="A2" s="158">
        <v>2008</v>
      </c>
      <c r="B2" s="157">
        <v>46.82</v>
      </c>
      <c r="C2" s="157">
        <v>11.981999999999999</v>
      </c>
    </row>
    <row r="3" spans="1:3" x14ac:dyDescent="0.2">
      <c r="A3" s="158">
        <v>2009</v>
      </c>
      <c r="B3" s="157">
        <v>49.328000000000003</v>
      </c>
      <c r="C3" s="157">
        <v>12.244999999999999</v>
      </c>
    </row>
    <row r="4" spans="1:3" x14ac:dyDescent="0.2">
      <c r="A4" s="158">
        <v>2010</v>
      </c>
      <c r="B4" s="157">
        <v>51.384</v>
      </c>
      <c r="C4" s="157">
        <v>12.701000000000001</v>
      </c>
    </row>
    <row r="5" spans="1:3" x14ac:dyDescent="0.2">
      <c r="A5" s="158">
        <v>2011</v>
      </c>
      <c r="B5" s="157">
        <v>51.316000000000003</v>
      </c>
      <c r="C5" s="157">
        <v>13.358000000000001</v>
      </c>
    </row>
    <row r="6" spans="1:3" x14ac:dyDescent="0.2">
      <c r="A6" s="158">
        <v>2012</v>
      </c>
      <c r="B6" s="157">
        <v>54.435000000000002</v>
      </c>
      <c r="C6" s="157">
        <v>13.864000000000001</v>
      </c>
    </row>
    <row r="7" spans="1:3" x14ac:dyDescent="0.2">
      <c r="A7" s="158">
        <v>2013</v>
      </c>
      <c r="B7" s="157">
        <v>56.183</v>
      </c>
      <c r="C7" s="157">
        <v>13.51</v>
      </c>
    </row>
    <row r="8" spans="1:3" x14ac:dyDescent="0.2">
      <c r="A8" s="158">
        <v>2014</v>
      </c>
      <c r="B8" s="157">
        <v>58.207999999999998</v>
      </c>
      <c r="C8" s="157">
        <v>13.156000000000001</v>
      </c>
    </row>
    <row r="9" spans="1:3" x14ac:dyDescent="0.2">
      <c r="A9" s="158">
        <v>2015</v>
      </c>
      <c r="B9" s="157">
        <v>56.454000000000001</v>
      </c>
      <c r="C9" s="157">
        <v>13.561</v>
      </c>
    </row>
    <row r="10" spans="1:3" x14ac:dyDescent="0.2">
      <c r="A10" s="158">
        <v>2016</v>
      </c>
      <c r="B10" s="157">
        <v>54.255000000000003</v>
      </c>
      <c r="C10" s="157">
        <v>12.448</v>
      </c>
    </row>
    <row r="11" spans="1:3" x14ac:dyDescent="0.2">
      <c r="A11" s="158">
        <v>2017</v>
      </c>
      <c r="B11" s="157">
        <v>54.518000000000001</v>
      </c>
      <c r="C11" s="157">
        <v>11.6</v>
      </c>
    </row>
    <row r="12" spans="1:3" x14ac:dyDescent="0.2">
      <c r="A12" s="158">
        <v>2018</v>
      </c>
      <c r="B12" s="157">
        <v>54.04</v>
      </c>
      <c r="C12" s="157">
        <v>11.7</v>
      </c>
    </row>
    <row r="13" spans="1:3" x14ac:dyDescent="0.2">
      <c r="A13" s="158">
        <v>2019</v>
      </c>
      <c r="B13" s="157">
        <v>42.55</v>
      </c>
      <c r="C13" s="157">
        <v>13.8</v>
      </c>
    </row>
    <row r="14" spans="1:3" x14ac:dyDescent="0.2">
      <c r="A14" s="158">
        <v>2020</v>
      </c>
      <c r="B14" s="157">
        <v>36.340000000000003</v>
      </c>
      <c r="C14" s="157">
        <v>14.6</v>
      </c>
    </row>
    <row r="15" spans="1:3" x14ac:dyDescent="0.2">
      <c r="A15" s="158">
        <v>2021</v>
      </c>
      <c r="B15" s="157">
        <v>48.85</v>
      </c>
      <c r="C15" s="157">
        <v>14.7</v>
      </c>
    </row>
    <row r="16" spans="1:3" x14ac:dyDescent="0.2">
      <c r="A16" s="158">
        <v>2022</v>
      </c>
      <c r="B16" s="157">
        <v>49.5</v>
      </c>
      <c r="C16" s="157">
        <v>14.3</v>
      </c>
    </row>
    <row r="17" spans="2:3" x14ac:dyDescent="0.2">
      <c r="B17" s="137"/>
      <c r="C17" s="137"/>
    </row>
    <row r="18" spans="2:3" x14ac:dyDescent="0.2">
      <c r="B18" s="137"/>
      <c r="C18" s="137"/>
    </row>
    <row r="19" spans="2:3" x14ac:dyDescent="0.2">
      <c r="B19" s="137"/>
      <c r="C19" s="137"/>
    </row>
    <row r="20" spans="2:3" x14ac:dyDescent="0.2">
      <c r="B20" s="137"/>
      <c r="C20" s="137"/>
    </row>
    <row r="21" spans="2:3" x14ac:dyDescent="0.2">
      <c r="B21" s="137"/>
      <c r="C21" s="137"/>
    </row>
    <row r="22" spans="2:3" x14ac:dyDescent="0.2">
      <c r="B22" s="137"/>
      <c r="C22" s="137"/>
    </row>
    <row r="23" spans="2:3" x14ac:dyDescent="0.2">
      <c r="B23" s="137"/>
      <c r="C23" s="137"/>
    </row>
    <row r="24" spans="2:3" x14ac:dyDescent="0.2">
      <c r="B24" s="137"/>
      <c r="C24" s="137"/>
    </row>
    <row r="25" spans="2:3" x14ac:dyDescent="0.2">
      <c r="B25" s="137"/>
      <c r="C25" s="137"/>
    </row>
    <row r="26" spans="2:3" x14ac:dyDescent="0.2">
      <c r="B26" s="137"/>
      <c r="C26" s="137"/>
    </row>
    <row r="27" spans="2:3" x14ac:dyDescent="0.2">
      <c r="B27" s="137"/>
      <c r="C27" s="137"/>
    </row>
    <row r="28" spans="2:3" x14ac:dyDescent="0.2">
      <c r="B28" s="137"/>
      <c r="C28" s="137"/>
    </row>
    <row r="29" spans="2:3" x14ac:dyDescent="0.2">
      <c r="B29" s="137"/>
      <c r="C29" s="137"/>
    </row>
    <row r="30" spans="2:3" x14ac:dyDescent="0.2">
      <c r="B30" s="137"/>
      <c r="C30" s="137"/>
    </row>
    <row r="31" spans="2:3" x14ac:dyDescent="0.2">
      <c r="B31" s="137"/>
      <c r="C31" s="137"/>
    </row>
    <row r="32" spans="2:3" x14ac:dyDescent="0.2">
      <c r="B32" s="137"/>
      <c r="C32" s="137"/>
    </row>
    <row r="33" spans="2:3" x14ac:dyDescent="0.2">
      <c r="B33" s="137"/>
      <c r="C33" s="137"/>
    </row>
    <row r="34" spans="2:3" x14ac:dyDescent="0.2">
      <c r="B34" s="137"/>
      <c r="C34" s="137"/>
    </row>
    <row r="35" spans="2:3" x14ac:dyDescent="0.2">
      <c r="B35" s="137"/>
      <c r="C35" s="137"/>
    </row>
    <row r="36" spans="2:3" x14ac:dyDescent="0.2">
      <c r="B36" s="137"/>
      <c r="C36" s="137"/>
    </row>
    <row r="37" spans="2:3" x14ac:dyDescent="0.2">
      <c r="B37" s="137"/>
      <c r="C37" s="137"/>
    </row>
    <row r="38" spans="2:3" x14ac:dyDescent="0.2">
      <c r="B38" s="137"/>
      <c r="C38" s="137"/>
    </row>
    <row r="39" spans="2:3" x14ac:dyDescent="0.2">
      <c r="B39" s="137"/>
      <c r="C39" s="137"/>
    </row>
    <row r="40" spans="2:3" x14ac:dyDescent="0.2">
      <c r="B40" s="137"/>
      <c r="C40" s="137"/>
    </row>
    <row r="41" spans="2:3" x14ac:dyDescent="0.2">
      <c r="B41" s="137"/>
      <c r="C41" s="137"/>
    </row>
    <row r="42" spans="2:3" x14ac:dyDescent="0.2">
      <c r="B42" s="137"/>
      <c r="C42" s="137"/>
    </row>
    <row r="43" spans="2:3" x14ac:dyDescent="0.2">
      <c r="B43" s="137"/>
      <c r="C43" s="137"/>
    </row>
    <row r="44" spans="2:3" x14ac:dyDescent="0.2">
      <c r="B44" s="137"/>
      <c r="C44" s="137"/>
    </row>
    <row r="45" spans="2:3" x14ac:dyDescent="0.2">
      <c r="B45" s="137"/>
      <c r="C45" s="137"/>
    </row>
    <row r="46" spans="2:3" x14ac:dyDescent="0.2">
      <c r="B46" s="137"/>
      <c r="C46" s="137"/>
    </row>
    <row r="47" spans="2:3" x14ac:dyDescent="0.2">
      <c r="B47" s="137"/>
      <c r="C47" s="137"/>
    </row>
    <row r="48" spans="2:3" x14ac:dyDescent="0.2">
      <c r="B48" s="137"/>
      <c r="C48" s="137"/>
    </row>
    <row r="49" spans="2:3" x14ac:dyDescent="0.2">
      <c r="B49" s="137"/>
      <c r="C49" s="137"/>
    </row>
    <row r="50" spans="2:3" x14ac:dyDescent="0.2">
      <c r="B50" s="137"/>
      <c r="C50" s="137"/>
    </row>
    <row r="51" spans="2:3" x14ac:dyDescent="0.2">
      <c r="B51" s="137"/>
      <c r="C51" s="137"/>
    </row>
    <row r="52" spans="2:3" x14ac:dyDescent="0.2">
      <c r="B52" s="137"/>
      <c r="C52" s="137"/>
    </row>
    <row r="53" spans="2:3" x14ac:dyDescent="0.2">
      <c r="B53" s="137"/>
      <c r="C53" s="137"/>
    </row>
    <row r="54" spans="2:3" x14ac:dyDescent="0.2">
      <c r="B54" s="137"/>
      <c r="C54" s="137"/>
    </row>
    <row r="55" spans="2:3" x14ac:dyDescent="0.2">
      <c r="B55" s="137"/>
      <c r="C55" s="137"/>
    </row>
    <row r="56" spans="2:3" x14ac:dyDescent="0.2">
      <c r="B56" s="137"/>
      <c r="C56" s="137"/>
    </row>
    <row r="57" spans="2:3" x14ac:dyDescent="0.2">
      <c r="B57" s="137"/>
      <c r="C57" s="137"/>
    </row>
    <row r="58" spans="2:3" x14ac:dyDescent="0.2">
      <c r="B58" s="137"/>
      <c r="C58" s="137"/>
    </row>
    <row r="59" spans="2:3" x14ac:dyDescent="0.2">
      <c r="B59" s="137"/>
      <c r="C59" s="137"/>
    </row>
    <row r="60" spans="2:3" x14ac:dyDescent="0.2">
      <c r="B60" s="137"/>
      <c r="C60" s="137"/>
    </row>
    <row r="61" spans="2:3" x14ac:dyDescent="0.2">
      <c r="B61" s="137"/>
      <c r="C61" s="137"/>
    </row>
    <row r="62" spans="2:3" x14ac:dyDescent="0.2">
      <c r="B62" s="137"/>
      <c r="C62" s="137"/>
    </row>
    <row r="63" spans="2:3" x14ac:dyDescent="0.2">
      <c r="B63" s="137"/>
      <c r="C63" s="137"/>
    </row>
    <row r="64" spans="2:3" x14ac:dyDescent="0.2">
      <c r="B64" s="137"/>
      <c r="C64" s="137"/>
    </row>
    <row r="65" spans="2:3" x14ac:dyDescent="0.2">
      <c r="B65" s="137"/>
      <c r="C65" s="137"/>
    </row>
    <row r="66" spans="2:3" x14ac:dyDescent="0.2">
      <c r="B66" s="137"/>
      <c r="C66" s="137"/>
    </row>
    <row r="67" spans="2:3" x14ac:dyDescent="0.2">
      <c r="B67" s="137"/>
      <c r="C67" s="137"/>
    </row>
    <row r="68" spans="2:3" x14ac:dyDescent="0.2">
      <c r="B68" s="137"/>
      <c r="C68" s="137"/>
    </row>
    <row r="69" spans="2:3" x14ac:dyDescent="0.2">
      <c r="B69" s="137"/>
      <c r="C69" s="137"/>
    </row>
    <row r="70" spans="2:3" x14ac:dyDescent="0.2">
      <c r="B70" s="137"/>
      <c r="C70" s="137"/>
    </row>
    <row r="71" spans="2:3" x14ac:dyDescent="0.2">
      <c r="B71" s="137"/>
      <c r="C71" s="137"/>
    </row>
    <row r="72" spans="2:3" x14ac:dyDescent="0.2">
      <c r="B72" s="137"/>
      <c r="C72" s="137"/>
    </row>
    <row r="73" spans="2:3" x14ac:dyDescent="0.2">
      <c r="B73" s="137"/>
      <c r="C73" s="137"/>
    </row>
    <row r="74" spans="2:3" x14ac:dyDescent="0.2">
      <c r="B74" s="137"/>
      <c r="C74" s="137"/>
    </row>
    <row r="75" spans="2:3" x14ac:dyDescent="0.2">
      <c r="B75" s="137"/>
      <c r="C75" s="137"/>
    </row>
    <row r="76" spans="2:3" x14ac:dyDescent="0.2">
      <c r="B76" s="137"/>
      <c r="C76" s="137"/>
    </row>
    <row r="77" spans="2:3" x14ac:dyDescent="0.2">
      <c r="B77" s="137"/>
      <c r="C77" s="137"/>
    </row>
    <row r="78" spans="2:3" x14ac:dyDescent="0.2">
      <c r="B78" s="137"/>
      <c r="C78" s="137"/>
    </row>
    <row r="79" spans="2:3" x14ac:dyDescent="0.2">
      <c r="B79" s="137"/>
      <c r="C79" s="137"/>
    </row>
    <row r="80" spans="2:3" x14ac:dyDescent="0.2">
      <c r="B80" s="137"/>
      <c r="C80" s="137"/>
    </row>
    <row r="81" spans="2:3" x14ac:dyDescent="0.2">
      <c r="B81" s="137"/>
      <c r="C81" s="137"/>
    </row>
    <row r="82" spans="2:3" x14ac:dyDescent="0.2">
      <c r="B82" s="137"/>
      <c r="C82" s="137"/>
    </row>
    <row r="83" spans="2:3" x14ac:dyDescent="0.2">
      <c r="B83" s="137"/>
      <c r="C83" s="137"/>
    </row>
    <row r="84" spans="2:3" x14ac:dyDescent="0.2">
      <c r="B84" s="137"/>
      <c r="C84" s="137"/>
    </row>
    <row r="85" spans="2:3" x14ac:dyDescent="0.2">
      <c r="B85" s="137"/>
      <c r="C85" s="137"/>
    </row>
    <row r="86" spans="2:3" x14ac:dyDescent="0.2">
      <c r="B86" s="137"/>
      <c r="C86" s="137"/>
    </row>
    <row r="87" spans="2:3" x14ac:dyDescent="0.2">
      <c r="B87" s="137"/>
      <c r="C87" s="137"/>
    </row>
    <row r="88" spans="2:3" x14ac:dyDescent="0.2">
      <c r="B88" s="137"/>
      <c r="C88" s="137"/>
    </row>
    <row r="89" spans="2:3" x14ac:dyDescent="0.2">
      <c r="B89" s="137"/>
      <c r="C89" s="137"/>
    </row>
    <row r="90" spans="2:3" x14ac:dyDescent="0.2">
      <c r="B90" s="137"/>
      <c r="C90" s="13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5"/>
  <sheetViews>
    <sheetView showGridLines="0" zoomScale="70" zoomScaleNormal="70" workbookViewId="0"/>
  </sheetViews>
  <sheetFormatPr defaultColWidth="9.140625" defaultRowHeight="12.75" x14ac:dyDescent="0.2"/>
  <cols>
    <col min="1" max="1" width="21.7109375" style="18" customWidth="1"/>
    <col min="2" max="2" width="14.140625" style="18" bestFit="1" customWidth="1"/>
    <col min="3" max="3" width="9.5703125" style="18" customWidth="1"/>
    <col min="4" max="4" width="26.7109375" style="18" customWidth="1"/>
    <col min="5" max="5" width="9.7109375" style="18" customWidth="1"/>
    <col min="6" max="6" width="10.7109375" style="18" customWidth="1"/>
    <col min="7" max="7" width="8.7109375" style="18" bestFit="1" customWidth="1"/>
    <col min="8" max="8" width="9.7109375" style="18" customWidth="1"/>
    <col min="9" max="9" width="1.7109375" style="18" customWidth="1"/>
    <col min="10" max="10" width="9.7109375" style="18" customWidth="1"/>
    <col min="11" max="12" width="10.7109375" style="18" customWidth="1"/>
    <col min="13" max="13" width="10.28515625" style="18" customWidth="1"/>
    <col min="14" max="14" width="9.7109375" style="18" customWidth="1"/>
    <col min="15" max="16" width="9.140625" style="18"/>
    <col min="17" max="17" width="15.42578125" style="18" bestFit="1" customWidth="1"/>
    <col min="18" max="18" width="10.140625" style="18" bestFit="1" customWidth="1"/>
    <col min="19" max="16384" width="9.140625" style="18"/>
  </cols>
  <sheetData>
    <row r="1" spans="1:23" ht="14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4.25" x14ac:dyDescent="0.2">
      <c r="A2" s="19"/>
      <c r="B2" s="20" t="s">
        <v>13</v>
      </c>
      <c r="C2" s="167"/>
      <c r="D2" s="21" t="s">
        <v>14</v>
      </c>
      <c r="E2" s="22"/>
      <c r="F2" s="167" t="s">
        <v>15</v>
      </c>
      <c r="G2" s="167"/>
      <c r="H2" s="167"/>
      <c r="I2" s="23"/>
      <c r="J2" s="22"/>
      <c r="K2" s="167"/>
      <c r="L2" s="24" t="s">
        <v>16</v>
      </c>
      <c r="M2" s="167"/>
      <c r="N2" s="19"/>
    </row>
    <row r="3" spans="1:23" ht="14.25" x14ac:dyDescent="0.2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4.25" x14ac:dyDescent="0.2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25" x14ac:dyDescent="0.2">
      <c r="A5" s="19"/>
      <c r="B5" s="32" t="s">
        <v>31</v>
      </c>
      <c r="C5" s="168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 x14ac:dyDescent="0.2">
      <c r="A6" s="19" t="s">
        <v>34</v>
      </c>
      <c r="B6" s="34">
        <v>76.099999999999994</v>
      </c>
      <c r="C6" s="34">
        <v>74.938999999999993</v>
      </c>
      <c r="D6" s="34">
        <f>F6/C6</f>
        <v>47.397323156167019</v>
      </c>
      <c r="E6" s="35">
        <v>909</v>
      </c>
      <c r="F6" s="36">
        <v>3551.9079999999999</v>
      </c>
      <c r="G6" s="37">
        <v>15.380623192800002</v>
      </c>
      <c r="H6" s="37">
        <f>SUM(E6:G6)</f>
        <v>4476.2886231927996</v>
      </c>
      <c r="I6" s="36" t="e">
        <f>#REF!</f>
        <v>#REF!</v>
      </c>
      <c r="J6" s="36">
        <v>2164.571916009776</v>
      </c>
      <c r="K6" s="36">
        <f>M6-L6-J6</f>
        <v>107.92510436542307</v>
      </c>
      <c r="L6" s="37">
        <v>1679.2506028176001</v>
      </c>
      <c r="M6" s="37">
        <f>H6-N6</f>
        <v>3951.7476231927994</v>
      </c>
      <c r="N6" s="37">
        <v>524.54100000000017</v>
      </c>
    </row>
    <row r="7" spans="1:23" ht="16.5" customHeight="1" x14ac:dyDescent="0.2">
      <c r="A7" s="19" t="s">
        <v>35</v>
      </c>
      <c r="B7" s="34">
        <v>83.353999999999999</v>
      </c>
      <c r="C7" s="34">
        <v>82.602999999999994</v>
      </c>
      <c r="D7" s="34">
        <f>F7/C7</f>
        <v>51.042964541239421</v>
      </c>
      <c r="E7" s="35">
        <f>N6</f>
        <v>524.54100000000017</v>
      </c>
      <c r="F7" s="36">
        <f>F27</f>
        <v>4216.3019999999997</v>
      </c>
      <c r="G7" s="37">
        <f>G27</f>
        <v>19.838438342399996</v>
      </c>
      <c r="H7" s="37">
        <f>SUM(E7:G7)</f>
        <v>4760.6814383423998</v>
      </c>
      <c r="I7" s="19"/>
      <c r="J7" s="36">
        <f>J27</f>
        <v>2140.6021535309255</v>
      </c>
      <c r="K7" s="36">
        <f t="shared" ref="K7:K8" si="0">M7-L7-J7</f>
        <v>102.5292367522743</v>
      </c>
      <c r="L7" s="37">
        <f>L27</f>
        <v>2260.5710480591997</v>
      </c>
      <c r="M7" s="37">
        <f>H7-N7</f>
        <v>4503.7024383423995</v>
      </c>
      <c r="N7" s="37">
        <f>N26</f>
        <v>256.97899999999998</v>
      </c>
    </row>
    <row r="8" spans="1:23" ht="16.5" customHeight="1" x14ac:dyDescent="0.2">
      <c r="A8" s="19" t="s">
        <v>36</v>
      </c>
      <c r="B8" s="34">
        <v>87.194999999999993</v>
      </c>
      <c r="C8" s="34">
        <v>86.331999999999994</v>
      </c>
      <c r="D8" s="34">
        <f>F8/C8</f>
        <v>51.374137052309692</v>
      </c>
      <c r="E8" s="35">
        <f>N7</f>
        <v>256.97899999999998</v>
      </c>
      <c r="F8" s="36">
        <v>4435.232</v>
      </c>
      <c r="G8" s="37">
        <v>15</v>
      </c>
      <c r="H8" s="37">
        <f>SUM(E8:G8)</f>
        <v>4707.2110000000002</v>
      </c>
      <c r="I8" s="19"/>
      <c r="J8" s="36">
        <v>2215</v>
      </c>
      <c r="K8" s="36">
        <f t="shared" si="0"/>
        <v>117.21100000000024</v>
      </c>
      <c r="L8" s="37">
        <v>2050</v>
      </c>
      <c r="M8" s="37">
        <f>H8-N8</f>
        <v>4382.2110000000002</v>
      </c>
      <c r="N8" s="37">
        <v>325</v>
      </c>
    </row>
    <row r="9" spans="1:23" ht="16.5" customHeight="1" x14ac:dyDescent="0.2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 x14ac:dyDescent="0.25">
      <c r="A10" s="41" t="s">
        <v>37</v>
      </c>
      <c r="B10" s="141"/>
      <c r="C10" s="141"/>
      <c r="D10" s="141"/>
      <c r="E10" s="43"/>
      <c r="F10" s="44"/>
      <c r="G10" s="7"/>
      <c r="H10" s="14"/>
      <c r="I10" s="141"/>
      <c r="J10" s="14"/>
      <c r="K10" s="45"/>
      <c r="L10" s="7"/>
      <c r="M10" s="7"/>
      <c r="N10" s="14"/>
    </row>
    <row r="11" spans="1:23" ht="16.5" customHeight="1" x14ac:dyDescent="0.2">
      <c r="A11" s="23" t="s">
        <v>38</v>
      </c>
      <c r="B11" s="141"/>
      <c r="C11" s="141"/>
      <c r="D11" s="141"/>
      <c r="E11" s="43"/>
      <c r="F11" s="44"/>
      <c r="G11" s="7">
        <f>(44527.6*36.744)/1000000</f>
        <v>1.6361221343999999</v>
      </c>
      <c r="I11" s="141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 x14ac:dyDescent="0.2">
      <c r="A12" s="23" t="s">
        <v>39</v>
      </c>
      <c r="B12" s="141"/>
      <c r="C12" s="141"/>
      <c r="D12" s="141"/>
      <c r="E12" s="46"/>
      <c r="F12" s="44"/>
      <c r="G12" s="7">
        <f>(24879.1*36.744)/1000000</f>
        <v>0.91415765039999997</v>
      </c>
      <c r="I12" s="141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 x14ac:dyDescent="0.2">
      <c r="A13" s="23" t="s">
        <v>40</v>
      </c>
      <c r="B13" s="141"/>
      <c r="C13" s="141"/>
      <c r="D13" s="141"/>
      <c r="E13" s="46"/>
      <c r="F13" s="44"/>
      <c r="G13" s="7">
        <f>(12431.7*36.744)/1000000</f>
        <v>0.4567903848</v>
      </c>
      <c r="I13" s="141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 x14ac:dyDescent="0.2">
      <c r="A14" s="23" t="s">
        <v>41</v>
      </c>
      <c r="B14" s="141"/>
      <c r="C14" s="141"/>
      <c r="D14" s="141"/>
      <c r="E14" s="43">
        <f>N6</f>
        <v>524.54100000000017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41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899999999999999" customHeight="1" x14ac:dyDescent="0.2">
      <c r="A15" s="19" t="s">
        <v>42</v>
      </c>
      <c r="B15" s="141"/>
      <c r="C15" s="141"/>
      <c r="D15" s="141"/>
      <c r="E15" s="43"/>
      <c r="F15" s="7"/>
      <c r="G15" s="7">
        <f>(23426.8*36.744)/1000000</f>
        <v>0.86079433919999992</v>
      </c>
      <c r="H15" s="14"/>
      <c r="I15" s="141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899999999999999" customHeight="1" x14ac:dyDescent="0.2">
      <c r="A16" s="19" t="s">
        <v>43</v>
      </c>
      <c r="B16" s="141"/>
      <c r="C16" s="141"/>
      <c r="D16" s="141"/>
      <c r="E16" s="43"/>
      <c r="F16" s="7"/>
      <c r="G16" s="7">
        <f>(19638*36.744)/1000000</f>
        <v>0.72157867200000003</v>
      </c>
      <c r="H16" s="14"/>
      <c r="I16" s="141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899999999999999" customHeight="1" x14ac:dyDescent="0.2">
      <c r="A17" s="19" t="s">
        <v>44</v>
      </c>
      <c r="B17" s="141"/>
      <c r="C17" s="141"/>
      <c r="D17" s="141"/>
      <c r="E17" s="43"/>
      <c r="F17" s="7"/>
      <c r="G17" s="7">
        <f>(22552.9*36.744)/1000000</f>
        <v>0.82868375760000001</v>
      </c>
      <c r="H17" s="14"/>
      <c r="I17" s="141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899999999999999" customHeight="1" x14ac:dyDescent="0.2">
      <c r="A18" s="19" t="s">
        <v>45</v>
      </c>
      <c r="B18" s="141"/>
      <c r="C18" s="141"/>
      <c r="D18" s="141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41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899999999999999" customHeight="1" x14ac:dyDescent="0.2">
      <c r="A19" s="19" t="s">
        <v>46</v>
      </c>
      <c r="B19" s="141"/>
      <c r="C19" s="141"/>
      <c r="D19" s="141"/>
      <c r="E19" s="43"/>
      <c r="F19" s="7"/>
      <c r="G19" s="7">
        <f>(26142.7*36.744)/1000000</f>
        <v>0.96058736880000006</v>
      </c>
      <c r="H19" s="14"/>
      <c r="I19" s="141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899999999999999" customHeight="1" x14ac:dyDescent="0.2">
      <c r="A20" s="19" t="s">
        <v>47</v>
      </c>
      <c r="B20" s="141"/>
      <c r="C20" s="141"/>
      <c r="D20" s="141"/>
      <c r="E20" s="43"/>
      <c r="F20" s="7"/>
      <c r="G20" s="7">
        <f>(34734.1*36.744)/1000000</f>
        <v>1.2762697704000001</v>
      </c>
      <c r="H20" s="14"/>
      <c r="I20" s="141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899999999999999" customHeight="1" x14ac:dyDescent="0.2">
      <c r="A21" s="19" t="s">
        <v>48</v>
      </c>
      <c r="B21" s="141"/>
      <c r="C21" s="141"/>
      <c r="D21" s="141"/>
      <c r="E21" s="43"/>
      <c r="F21" s="7"/>
      <c r="G21" s="7">
        <f>(51046.1*36.744)/1000000</f>
        <v>1.8756378983999997</v>
      </c>
      <c r="H21" s="14"/>
      <c r="I21" s="141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899999999999999" customHeight="1" x14ac:dyDescent="0.2">
      <c r="A22" s="19" t="s">
        <v>49</v>
      </c>
      <c r="B22" s="141"/>
      <c r="C22" s="141"/>
      <c r="D22" s="141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41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899999999999999" customHeight="1" x14ac:dyDescent="0.2">
      <c r="A23" s="19" t="s">
        <v>50</v>
      </c>
      <c r="B23" s="141"/>
      <c r="C23" s="141"/>
      <c r="D23" s="141"/>
      <c r="E23" s="43"/>
      <c r="F23" s="7"/>
      <c r="G23" s="7">
        <f>(205436.7*36.744)/1000000</f>
        <v>7.5485661048000008</v>
      </c>
      <c r="H23" s="14"/>
      <c r="I23" s="141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899999999999999" customHeight="1" x14ac:dyDescent="0.2">
      <c r="A24" s="19" t="s">
        <v>51</v>
      </c>
      <c r="B24" s="141"/>
      <c r="C24" s="141"/>
      <c r="D24" s="141"/>
      <c r="E24" s="43"/>
      <c r="F24" s="7"/>
      <c r="G24" s="7">
        <f>(59776.6*36.744)/1000000</f>
        <v>2.1964313903999999</v>
      </c>
      <c r="H24" s="14"/>
      <c r="I24" s="141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899999999999999" customHeight="1" x14ac:dyDescent="0.2">
      <c r="A25" s="19" t="s">
        <v>52</v>
      </c>
      <c r="B25" s="141"/>
      <c r="C25" s="141"/>
      <c r="D25" s="141"/>
      <c r="E25" s="43"/>
      <c r="F25" s="7"/>
      <c r="G25" s="7">
        <f>(15317.3*36.744)/1000000</f>
        <v>0.56281887119999996</v>
      </c>
      <c r="H25" s="14"/>
      <c r="I25" s="141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899999999999999" customHeight="1" x14ac:dyDescent="0.2">
      <c r="A26" s="19" t="s">
        <v>53</v>
      </c>
      <c r="B26" s="141"/>
      <c r="C26" s="141"/>
      <c r="D26" s="141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41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 x14ac:dyDescent="0.2">
      <c r="A27" s="23" t="s">
        <v>28</v>
      </c>
      <c r="B27" s="141"/>
      <c r="C27" s="141"/>
      <c r="D27" s="141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41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 x14ac:dyDescent="0.2">
      <c r="A28" s="23"/>
      <c r="B28" s="141"/>
      <c r="C28" s="141"/>
      <c r="D28" s="141"/>
      <c r="E28" s="43"/>
      <c r="F28" s="44"/>
      <c r="G28" s="7"/>
      <c r="H28" s="14"/>
      <c r="I28" s="141"/>
      <c r="J28" s="14"/>
      <c r="K28" s="42"/>
      <c r="L28" s="7"/>
      <c r="M28" s="7"/>
      <c r="N28" s="14"/>
    </row>
    <row r="29" spans="1:14" ht="16.5" customHeight="1" x14ac:dyDescent="0.25">
      <c r="A29" s="55" t="s">
        <v>54</v>
      </c>
      <c r="B29" s="141"/>
      <c r="C29" s="141"/>
      <c r="D29" s="141"/>
      <c r="E29" s="43"/>
      <c r="F29" s="44"/>
      <c r="G29" s="7"/>
      <c r="H29" s="14"/>
      <c r="I29" s="141"/>
      <c r="J29" s="14"/>
      <c r="K29" s="42"/>
      <c r="L29" s="7"/>
      <c r="M29" s="7"/>
      <c r="N29" s="14"/>
    </row>
    <row r="30" spans="1:14" ht="16.5" customHeight="1" x14ac:dyDescent="0.2">
      <c r="A30" s="23" t="s">
        <v>38</v>
      </c>
      <c r="B30" s="141"/>
      <c r="C30" s="141"/>
      <c r="D30" s="141"/>
      <c r="E30" s="43"/>
      <c r="F30" s="44"/>
      <c r="G30" s="7">
        <f>(24320.3*36.744)/1000000</f>
        <v>0.89362510319999999</v>
      </c>
      <c r="I30" s="141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 x14ac:dyDescent="0.2">
      <c r="A31" s="23" t="s">
        <v>39</v>
      </c>
      <c r="B31" s="141"/>
      <c r="C31" s="141"/>
      <c r="D31" s="141"/>
      <c r="E31" s="43"/>
      <c r="F31" s="44"/>
      <c r="G31" s="7">
        <f>(19235.5*36.744)/1000000</f>
        <v>0.70678921199999989</v>
      </c>
      <c r="I31" s="141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 x14ac:dyDescent="0.2">
      <c r="A32" s="23" t="s">
        <v>40</v>
      </c>
      <c r="B32" s="141"/>
      <c r="C32" s="141"/>
      <c r="D32" s="141"/>
      <c r="E32" s="43"/>
      <c r="F32" s="44"/>
      <c r="G32" s="7">
        <f>(34891.5*36.744)/1000000</f>
        <v>1.2820532760000001</v>
      </c>
      <c r="I32" s="141"/>
      <c r="J32" s="14">
        <f>((5717943*0.907185)*36.744)/1000000</f>
        <v>190.59965703399854</v>
      </c>
      <c r="K32" s="42"/>
      <c r="L32" s="7">
        <f>(10635733.5*36.744)/1000000</f>
        <v>390.79939172399997</v>
      </c>
      <c r="M32" s="7"/>
      <c r="N32" s="14"/>
    </row>
    <row r="33" spans="1:73" ht="16.5" customHeight="1" x14ac:dyDescent="0.2">
      <c r="A33" s="23" t="s">
        <v>41</v>
      </c>
      <c r="B33" s="141"/>
      <c r="C33" s="141"/>
      <c r="D33" s="141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41"/>
      <c r="J33" s="14">
        <f>SUM(J30:J32)</f>
        <v>551.69364019220143</v>
      </c>
      <c r="K33" s="42">
        <f>M33-L33-J33</f>
        <v>137.60153643979902</v>
      </c>
      <c r="L33" s="7">
        <f>SUM(L30:L32)</f>
        <v>856.5152909592</v>
      </c>
      <c r="M33" s="7">
        <f>H33-N33</f>
        <v>1545.8104675912004</v>
      </c>
      <c r="N33" s="14">
        <v>3149.2829999999999</v>
      </c>
    </row>
    <row r="34" spans="1:73" ht="16.5" customHeight="1" x14ac:dyDescent="0.2">
      <c r="A34" s="23" t="s">
        <v>42</v>
      </c>
      <c r="B34" s="141"/>
      <c r="C34" s="141"/>
      <c r="D34" s="141"/>
      <c r="E34" s="43"/>
      <c r="F34" s="43"/>
      <c r="G34" s="7">
        <f>(27875.3*36.744)/1000000</f>
        <v>1.0242500232</v>
      </c>
      <c r="H34" s="14"/>
      <c r="I34" s="141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 x14ac:dyDescent="0.2">
      <c r="A35" s="23" t="s">
        <v>28</v>
      </c>
      <c r="B35" s="141"/>
      <c r="C35" s="141"/>
      <c r="D35" s="141"/>
      <c r="E35" s="43"/>
      <c r="F35" s="43"/>
      <c r="G35" s="7">
        <f>SUM(G33:G34)</f>
        <v>3.9067176144000002</v>
      </c>
      <c r="H35" s="14"/>
      <c r="I35" s="141"/>
      <c r="J35" s="152">
        <f>SUM(J33:J34)</f>
        <v>749.93599299373352</v>
      </c>
      <c r="K35" s="42"/>
      <c r="L35" s="7">
        <f>SUM(L33:L34)</f>
        <v>1154.4385236887999</v>
      </c>
      <c r="M35" s="7"/>
      <c r="N35" s="14"/>
    </row>
    <row r="36" spans="1:73" ht="16.5" customHeight="1" x14ac:dyDescent="0.2">
      <c r="A36" s="131" t="s">
        <v>55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32"/>
      <c r="M36" s="100"/>
      <c r="N36" s="100"/>
    </row>
    <row r="37" spans="1:73" ht="16.5" customHeight="1" x14ac:dyDescent="0.2">
      <c r="A37" s="19" t="s">
        <v>56</v>
      </c>
      <c r="B37" s="19"/>
      <c r="C37" s="19"/>
      <c r="D37" s="1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73" ht="16.5" customHeight="1" x14ac:dyDescent="0.2">
      <c r="A38" s="25" t="s">
        <v>57</v>
      </c>
      <c r="B38" s="50">
        <f ca="1">NOW()</f>
        <v>44602.570627199071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42"/>
      <c r="P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</row>
    <row r="39" spans="1:73" x14ac:dyDescent="0.2">
      <c r="O39" s="142"/>
      <c r="P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</row>
    <row r="40" spans="1:73" x14ac:dyDescent="0.2">
      <c r="O40" s="142"/>
      <c r="P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</row>
    <row r="41" spans="1:73" x14ac:dyDescent="0.2">
      <c r="O41" s="142"/>
      <c r="P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</row>
    <row r="42" spans="1:73" x14ac:dyDescent="0.2">
      <c r="F42" s="51"/>
      <c r="O42" s="142"/>
      <c r="P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</row>
    <row r="43" spans="1:73" x14ac:dyDescent="0.2">
      <c r="O43" s="142"/>
      <c r="P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</row>
    <row r="44" spans="1:73" x14ac:dyDescent="0.2">
      <c r="O44" s="142"/>
      <c r="P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</row>
    <row r="45" spans="1:73" x14ac:dyDescent="0.2">
      <c r="O45" s="142"/>
      <c r="P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</row>
    <row r="46" spans="1:73" x14ac:dyDescent="0.2">
      <c r="O46" s="142"/>
      <c r="P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</row>
    <row r="47" spans="1:73" x14ac:dyDescent="0.2">
      <c r="O47" s="142"/>
      <c r="P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</row>
    <row r="48" spans="1:73" x14ac:dyDescent="0.2">
      <c r="O48" s="142"/>
      <c r="P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</row>
    <row r="49" spans="15:73" x14ac:dyDescent="0.2">
      <c r="O49" s="142"/>
      <c r="P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</row>
    <row r="50" spans="15:73" x14ac:dyDescent="0.2">
      <c r="O50" s="142"/>
      <c r="P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</row>
    <row r="51" spans="15:73" x14ac:dyDescent="0.2">
      <c r="O51" s="142"/>
      <c r="P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</row>
    <row r="52" spans="15:73" x14ac:dyDescent="0.2">
      <c r="O52" s="142"/>
      <c r="P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</row>
    <row r="53" spans="15:73" x14ac:dyDescent="0.2">
      <c r="O53" s="142"/>
      <c r="P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</row>
    <row r="54" spans="15:73" x14ac:dyDescent="0.2">
      <c r="O54" s="142"/>
      <c r="P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</row>
    <row r="55" spans="15:73" x14ac:dyDescent="0.2">
      <c r="O55" s="142"/>
      <c r="P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</row>
    <row r="56" spans="15:73" x14ac:dyDescent="0.2">
      <c r="O56" s="142"/>
      <c r="P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</row>
    <row r="57" spans="15:73" x14ac:dyDescent="0.2">
      <c r="O57" s="142"/>
      <c r="P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</row>
    <row r="58" spans="15:73" x14ac:dyDescent="0.2">
      <c r="O58" s="142"/>
      <c r="P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</row>
    <row r="59" spans="15:73" x14ac:dyDescent="0.2">
      <c r="O59" s="142"/>
      <c r="P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</row>
    <row r="60" spans="15:73" x14ac:dyDescent="0.2">
      <c r="O60" s="142"/>
      <c r="P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</row>
    <row r="61" spans="15:73" x14ac:dyDescent="0.2">
      <c r="O61" s="142"/>
      <c r="P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</row>
    <row r="62" spans="15:73" x14ac:dyDescent="0.2">
      <c r="O62" s="142"/>
      <c r="P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</row>
    <row r="63" spans="15:73" x14ac:dyDescent="0.2">
      <c r="O63" s="142"/>
      <c r="P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</row>
    <row r="64" spans="15:73" x14ac:dyDescent="0.2">
      <c r="O64" s="142"/>
      <c r="P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</row>
    <row r="65" spans="15:73" x14ac:dyDescent="0.2">
      <c r="O65" s="142"/>
      <c r="P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</row>
    <row r="66" spans="15:73" x14ac:dyDescent="0.2"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</row>
    <row r="67" spans="15:73" x14ac:dyDescent="0.2"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</row>
    <row r="68" spans="15:73" x14ac:dyDescent="0.2"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</row>
    <row r="69" spans="15:73" x14ac:dyDescent="0.2"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</row>
    <row r="70" spans="15:73" x14ac:dyDescent="0.2"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</row>
    <row r="71" spans="15:73" x14ac:dyDescent="0.2"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</row>
    <row r="72" spans="15:73" x14ac:dyDescent="0.2"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</row>
    <row r="73" spans="15:73" x14ac:dyDescent="0.2"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</row>
    <row r="74" spans="15:73" x14ac:dyDescent="0.2"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</row>
    <row r="75" spans="15:73" x14ac:dyDescent="0.2"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</row>
    <row r="76" spans="15:73" x14ac:dyDescent="0.2"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</row>
    <row r="77" spans="15:73" x14ac:dyDescent="0.2"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</row>
    <row r="78" spans="15:73" x14ac:dyDescent="0.2"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</row>
    <row r="79" spans="15:73" x14ac:dyDescent="0.2"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</row>
    <row r="80" spans="15:73" x14ac:dyDescent="0.2"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</row>
    <row r="81" spans="15:73" x14ac:dyDescent="0.2"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</row>
    <row r="82" spans="15:73" x14ac:dyDescent="0.2"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</row>
    <row r="83" spans="15:73" x14ac:dyDescent="0.2"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</row>
    <row r="84" spans="15:73" x14ac:dyDescent="0.2"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</row>
    <row r="85" spans="15:73" x14ac:dyDescent="0.2"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</row>
    <row r="86" spans="15:73" x14ac:dyDescent="0.2"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</row>
    <row r="87" spans="15:73" x14ac:dyDescent="0.2"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</row>
    <row r="88" spans="15:73" x14ac:dyDescent="0.2"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</row>
    <row r="89" spans="15:73" x14ac:dyDescent="0.2"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</row>
    <row r="90" spans="15:73" x14ac:dyDescent="0.2"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</row>
    <row r="91" spans="15:73" x14ac:dyDescent="0.2"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</row>
    <row r="92" spans="15:73" x14ac:dyDescent="0.2"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</row>
    <row r="93" spans="15:73" x14ac:dyDescent="0.2"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</row>
    <row r="94" spans="15:73" x14ac:dyDescent="0.2"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</row>
    <row r="95" spans="15:73" x14ac:dyDescent="0.2"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</row>
    <row r="96" spans="15:73" x14ac:dyDescent="0.2"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</row>
    <row r="97" spans="15:73" x14ac:dyDescent="0.2"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</row>
    <row r="98" spans="15:73" x14ac:dyDescent="0.2"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</row>
    <row r="99" spans="15:73" x14ac:dyDescent="0.2"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</row>
    <row r="100" spans="15:73" x14ac:dyDescent="0.2"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</row>
    <row r="101" spans="15:73" x14ac:dyDescent="0.2"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</row>
    <row r="102" spans="15:73" x14ac:dyDescent="0.2"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</row>
    <row r="103" spans="15:73" x14ac:dyDescent="0.2"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</row>
    <row r="104" spans="15:73" x14ac:dyDescent="0.2"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</row>
    <row r="105" spans="15:73" x14ac:dyDescent="0.2"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</row>
    <row r="106" spans="15:73" x14ac:dyDescent="0.2"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</row>
    <row r="107" spans="15:73" x14ac:dyDescent="0.2"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</row>
    <row r="108" spans="15:73" x14ac:dyDescent="0.2"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</row>
    <row r="109" spans="15:73" x14ac:dyDescent="0.2"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</row>
    <row r="110" spans="15:73" x14ac:dyDescent="0.2"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</row>
    <row r="111" spans="15:73" x14ac:dyDescent="0.2"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</row>
    <row r="112" spans="15:73" x14ac:dyDescent="0.2"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</row>
    <row r="113" spans="15:73" x14ac:dyDescent="0.2"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</row>
    <row r="114" spans="15:73" x14ac:dyDescent="0.2"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</row>
    <row r="115" spans="15:73" x14ac:dyDescent="0.2"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</row>
    <row r="116" spans="15:73" x14ac:dyDescent="0.2"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</row>
    <row r="117" spans="15:73" x14ac:dyDescent="0.2"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</row>
    <row r="118" spans="15:73" x14ac:dyDescent="0.2"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</row>
    <row r="119" spans="15:73" x14ac:dyDescent="0.2"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</row>
    <row r="120" spans="15:73" x14ac:dyDescent="0.2"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</row>
    <row r="121" spans="15:73" x14ac:dyDescent="0.2"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</row>
    <row r="122" spans="15:73" x14ac:dyDescent="0.2"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</row>
    <row r="123" spans="15:73" x14ac:dyDescent="0.2"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</row>
    <row r="124" spans="15:73" x14ac:dyDescent="0.2"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</row>
    <row r="125" spans="15:73" x14ac:dyDescent="0.2"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</row>
    <row r="126" spans="15:73" x14ac:dyDescent="0.2"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</row>
    <row r="127" spans="15:73" x14ac:dyDescent="0.2"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</row>
    <row r="128" spans="15:73" x14ac:dyDescent="0.2"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</row>
    <row r="129" spans="15:73" x14ac:dyDescent="0.2"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</row>
    <row r="130" spans="15:73" x14ac:dyDescent="0.2"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</row>
    <row r="131" spans="15:73" x14ac:dyDescent="0.2"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</row>
    <row r="132" spans="15:73" x14ac:dyDescent="0.2"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</row>
    <row r="133" spans="15:73" x14ac:dyDescent="0.2"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</row>
    <row r="134" spans="15:73" x14ac:dyDescent="0.2"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</row>
    <row r="135" spans="15:73" x14ac:dyDescent="0.2"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</row>
    <row r="136" spans="15:73" x14ac:dyDescent="0.2"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</row>
    <row r="137" spans="15:73" x14ac:dyDescent="0.2"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</row>
    <row r="138" spans="15:73" x14ac:dyDescent="0.2"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</row>
    <row r="139" spans="15:73" x14ac:dyDescent="0.2"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</row>
    <row r="140" spans="15:73" x14ac:dyDescent="0.2"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</row>
    <row r="141" spans="15:73" x14ac:dyDescent="0.2"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</row>
    <row r="142" spans="15:73" x14ac:dyDescent="0.2"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</row>
    <row r="143" spans="15:73" x14ac:dyDescent="0.2"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</row>
    <row r="144" spans="15:73" x14ac:dyDescent="0.2"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</row>
    <row r="145" spans="15:73" x14ac:dyDescent="0.2"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</row>
    <row r="146" spans="15:73" x14ac:dyDescent="0.2"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</row>
    <row r="147" spans="15:73" x14ac:dyDescent="0.2"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</row>
    <row r="148" spans="15:73" x14ac:dyDescent="0.2"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</row>
    <row r="149" spans="15:73" x14ac:dyDescent="0.2"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</row>
    <row r="150" spans="15:73" x14ac:dyDescent="0.2"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</row>
    <row r="151" spans="15:73" x14ac:dyDescent="0.2"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</row>
    <row r="152" spans="15:73" x14ac:dyDescent="0.2"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</row>
    <row r="153" spans="15:73" x14ac:dyDescent="0.2"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</row>
    <row r="154" spans="15:73" x14ac:dyDescent="0.2"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</row>
    <row r="155" spans="15:73" x14ac:dyDescent="0.2"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</row>
    <row r="156" spans="15:73" x14ac:dyDescent="0.2"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</row>
    <row r="157" spans="15:73" x14ac:dyDescent="0.2"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</row>
    <row r="158" spans="15:73" x14ac:dyDescent="0.2"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</row>
    <row r="159" spans="15:73" x14ac:dyDescent="0.2"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</row>
    <row r="160" spans="15:73" x14ac:dyDescent="0.2"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</row>
    <row r="161" spans="15:73" x14ac:dyDescent="0.2"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</row>
    <row r="162" spans="15:73" x14ac:dyDescent="0.2"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</row>
    <row r="163" spans="15:73" x14ac:dyDescent="0.2"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</row>
    <row r="164" spans="15:73" x14ac:dyDescent="0.2"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</row>
    <row r="165" spans="15:73" x14ac:dyDescent="0.2"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</row>
    <row r="166" spans="15:73" x14ac:dyDescent="0.2"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</row>
    <row r="167" spans="15:73" x14ac:dyDescent="0.2"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</row>
    <row r="168" spans="15:73" x14ac:dyDescent="0.2"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</row>
    <row r="169" spans="15:73" x14ac:dyDescent="0.2"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</row>
    <row r="170" spans="15:73" x14ac:dyDescent="0.2"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</row>
    <row r="171" spans="15:73" x14ac:dyDescent="0.2"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</row>
    <row r="172" spans="15:73" x14ac:dyDescent="0.2"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</row>
    <row r="173" spans="15:73" x14ac:dyDescent="0.2"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</row>
    <row r="174" spans="15:73" x14ac:dyDescent="0.2"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</row>
    <row r="175" spans="15:73" x14ac:dyDescent="0.2"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</row>
    <row r="176" spans="15:73" x14ac:dyDescent="0.2"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</row>
    <row r="177" spans="15:73" x14ac:dyDescent="0.2"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</row>
    <row r="178" spans="15:73" x14ac:dyDescent="0.2"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</row>
    <row r="179" spans="15:73" x14ac:dyDescent="0.2"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</row>
    <row r="180" spans="15:73" x14ac:dyDescent="0.2"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</row>
    <row r="181" spans="15:73" x14ac:dyDescent="0.2"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</row>
    <row r="182" spans="15:73" x14ac:dyDescent="0.2"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</row>
    <row r="183" spans="15:73" x14ac:dyDescent="0.2"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</row>
    <row r="184" spans="15:73" x14ac:dyDescent="0.2"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</row>
    <row r="185" spans="15:73" x14ac:dyDescent="0.2"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</row>
    <row r="186" spans="15:73" x14ac:dyDescent="0.2"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</row>
    <row r="187" spans="15:73" x14ac:dyDescent="0.2"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</row>
    <row r="188" spans="15:73" x14ac:dyDescent="0.2"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</row>
    <row r="189" spans="15:73" x14ac:dyDescent="0.2"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</row>
    <row r="190" spans="15:73" x14ac:dyDescent="0.2"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</row>
    <row r="191" spans="15:73" x14ac:dyDescent="0.2"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</row>
    <row r="192" spans="15:73" x14ac:dyDescent="0.2"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</row>
    <row r="193" spans="15:73" x14ac:dyDescent="0.2"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</row>
    <row r="194" spans="15:73" x14ac:dyDescent="0.2"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</row>
    <row r="195" spans="15:73" x14ac:dyDescent="0.2"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</row>
    <row r="196" spans="15:73" x14ac:dyDescent="0.2"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</row>
    <row r="197" spans="15:73" x14ac:dyDescent="0.2"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</row>
    <row r="198" spans="15:73" x14ac:dyDescent="0.2"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</row>
    <row r="199" spans="15:73" x14ac:dyDescent="0.2"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</row>
    <row r="200" spans="15:73" x14ac:dyDescent="0.2"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</row>
    <row r="201" spans="15:73" x14ac:dyDescent="0.2"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</row>
    <row r="202" spans="15:73" x14ac:dyDescent="0.2"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</row>
    <row r="203" spans="15:73" x14ac:dyDescent="0.2"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</row>
    <row r="204" spans="15:73" x14ac:dyDescent="0.2"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</row>
    <row r="205" spans="15:73" x14ac:dyDescent="0.2"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</row>
    <row r="206" spans="15:73" x14ac:dyDescent="0.2"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</row>
    <row r="207" spans="15:73" x14ac:dyDescent="0.2"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</row>
    <row r="208" spans="15:73" x14ac:dyDescent="0.2"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</row>
    <row r="209" spans="15:73" x14ac:dyDescent="0.2"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</row>
    <row r="210" spans="15:73" x14ac:dyDescent="0.2"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</row>
    <row r="211" spans="15:73" x14ac:dyDescent="0.2"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</row>
    <row r="212" spans="15:73" x14ac:dyDescent="0.2"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</row>
    <row r="213" spans="15:73" x14ac:dyDescent="0.2"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</row>
    <row r="214" spans="15:73" x14ac:dyDescent="0.2"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</row>
    <row r="215" spans="15:73" x14ac:dyDescent="0.2"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</row>
    <row r="216" spans="15:73" x14ac:dyDescent="0.2"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</row>
    <row r="217" spans="15:73" x14ac:dyDescent="0.2"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</row>
    <row r="218" spans="15:73" x14ac:dyDescent="0.2"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</row>
    <row r="219" spans="15:73" x14ac:dyDescent="0.2"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</row>
    <row r="220" spans="15:73" x14ac:dyDescent="0.2"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</row>
    <row r="221" spans="15:73" x14ac:dyDescent="0.2"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</row>
    <row r="222" spans="15:73" x14ac:dyDescent="0.2"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</row>
    <row r="223" spans="15:73" x14ac:dyDescent="0.2"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</row>
    <row r="224" spans="15:73" x14ac:dyDescent="0.2"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</row>
    <row r="225" spans="15:73" x14ac:dyDescent="0.2"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</row>
    <row r="226" spans="15:73" x14ac:dyDescent="0.2"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</row>
    <row r="227" spans="15:73" x14ac:dyDescent="0.2"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</row>
    <row r="228" spans="15:73" x14ac:dyDescent="0.2"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</row>
    <row r="229" spans="15:73" x14ac:dyDescent="0.2"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</row>
    <row r="230" spans="15:73" x14ac:dyDescent="0.2"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</row>
    <row r="231" spans="15:73" x14ac:dyDescent="0.2"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</row>
    <row r="232" spans="15:73" x14ac:dyDescent="0.2"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</row>
    <row r="233" spans="15:73" x14ac:dyDescent="0.2"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</row>
    <row r="234" spans="15:73" x14ac:dyDescent="0.2"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</row>
    <row r="235" spans="15:73" x14ac:dyDescent="0.2"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</row>
    <row r="236" spans="15:73" x14ac:dyDescent="0.2"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</row>
    <row r="237" spans="15:73" x14ac:dyDescent="0.2"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</row>
    <row r="238" spans="15:73" x14ac:dyDescent="0.2"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</row>
    <row r="239" spans="15:73" x14ac:dyDescent="0.2"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</row>
    <row r="240" spans="15:73" x14ac:dyDescent="0.2"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</row>
    <row r="241" spans="15:73" x14ac:dyDescent="0.2"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</row>
    <row r="242" spans="15:73" x14ac:dyDescent="0.2"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</row>
    <row r="243" spans="15:73" x14ac:dyDescent="0.2"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</row>
    <row r="244" spans="15:73" x14ac:dyDescent="0.2"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</row>
    <row r="245" spans="15:73" x14ac:dyDescent="0.2"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</row>
    <row r="246" spans="15:73" x14ac:dyDescent="0.2"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</row>
    <row r="247" spans="15:73" x14ac:dyDescent="0.2"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</row>
    <row r="248" spans="15:73" x14ac:dyDescent="0.2"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</row>
    <row r="249" spans="15:73" x14ac:dyDescent="0.2"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</row>
    <row r="250" spans="15:73" x14ac:dyDescent="0.2"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</row>
    <row r="251" spans="15:73" x14ac:dyDescent="0.2"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</row>
    <row r="252" spans="15:73" x14ac:dyDescent="0.2"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</row>
    <row r="253" spans="15:73" x14ac:dyDescent="0.2"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</row>
    <row r="254" spans="15:73" x14ac:dyDescent="0.2"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</row>
    <row r="255" spans="15:73" x14ac:dyDescent="0.2"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</row>
    <row r="256" spans="15:73" x14ac:dyDescent="0.2"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</row>
    <row r="257" spans="15:73" x14ac:dyDescent="0.2"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</row>
    <row r="258" spans="15:73" x14ac:dyDescent="0.2"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</row>
    <row r="259" spans="15:73" x14ac:dyDescent="0.2"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</row>
    <row r="260" spans="15:73" x14ac:dyDescent="0.2"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</row>
    <row r="261" spans="15:73" x14ac:dyDescent="0.2"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</row>
    <row r="262" spans="15:73" x14ac:dyDescent="0.2"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</row>
    <row r="263" spans="15:73" x14ac:dyDescent="0.2"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</row>
    <row r="264" spans="15:73" x14ac:dyDescent="0.2"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</row>
    <row r="265" spans="15:73" x14ac:dyDescent="0.2"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</row>
    <row r="266" spans="15:73" x14ac:dyDescent="0.2"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</row>
    <row r="267" spans="15:73" x14ac:dyDescent="0.2"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</row>
    <row r="268" spans="15:73" x14ac:dyDescent="0.2"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</row>
    <row r="269" spans="15:73" x14ac:dyDescent="0.2"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</row>
    <row r="270" spans="15:73" x14ac:dyDescent="0.2"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</row>
    <row r="271" spans="15:73" x14ac:dyDescent="0.2"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</row>
    <row r="272" spans="15:73" x14ac:dyDescent="0.2"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</row>
    <row r="273" spans="15:73" x14ac:dyDescent="0.2"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</row>
    <row r="274" spans="15:73" x14ac:dyDescent="0.2"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</row>
    <row r="275" spans="15:73" x14ac:dyDescent="0.2"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</row>
    <row r="276" spans="15:73" x14ac:dyDescent="0.2"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</row>
    <row r="277" spans="15:73" x14ac:dyDescent="0.2"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</row>
    <row r="278" spans="15:73" x14ac:dyDescent="0.2"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</row>
    <row r="279" spans="15:73" x14ac:dyDescent="0.2"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</row>
    <row r="280" spans="15:73" x14ac:dyDescent="0.2"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</row>
    <row r="281" spans="15:73" x14ac:dyDescent="0.2"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</row>
    <row r="282" spans="15:73" x14ac:dyDescent="0.2"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</row>
    <row r="283" spans="15:73" x14ac:dyDescent="0.2"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</row>
    <row r="284" spans="15:73" x14ac:dyDescent="0.2"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</row>
    <row r="285" spans="15:73" x14ac:dyDescent="0.2"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</row>
    <row r="286" spans="15:73" x14ac:dyDescent="0.2"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</row>
    <row r="287" spans="15:73" x14ac:dyDescent="0.2"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</row>
    <row r="288" spans="15:73" x14ac:dyDescent="0.2"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</row>
    <row r="289" spans="15:73" x14ac:dyDescent="0.2"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</row>
    <row r="290" spans="15:73" x14ac:dyDescent="0.2"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</row>
    <row r="291" spans="15:73" x14ac:dyDescent="0.2"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</row>
    <row r="292" spans="15:73" x14ac:dyDescent="0.2"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</row>
    <row r="293" spans="15:73" x14ac:dyDescent="0.2"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</row>
    <row r="294" spans="15:73" x14ac:dyDescent="0.2"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</row>
    <row r="295" spans="15:73" x14ac:dyDescent="0.2"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</row>
    <row r="296" spans="15:73" x14ac:dyDescent="0.2"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</row>
    <row r="297" spans="15:73" x14ac:dyDescent="0.2"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</row>
    <row r="298" spans="15:73" x14ac:dyDescent="0.2"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</row>
    <row r="299" spans="15:73" x14ac:dyDescent="0.2"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</row>
    <row r="300" spans="15:73" x14ac:dyDescent="0.2"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</row>
    <row r="301" spans="15:73" x14ac:dyDescent="0.2"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</row>
    <row r="302" spans="15:73" x14ac:dyDescent="0.2"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</row>
    <row r="303" spans="15:73" x14ac:dyDescent="0.2"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</row>
    <row r="304" spans="15:73" x14ac:dyDescent="0.2"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</row>
    <row r="305" spans="15:73" x14ac:dyDescent="0.2"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</row>
    <row r="306" spans="15:73" x14ac:dyDescent="0.2"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</row>
    <row r="307" spans="15:73" x14ac:dyDescent="0.2"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</row>
    <row r="308" spans="15:73" x14ac:dyDescent="0.2"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</row>
    <row r="309" spans="15:73" x14ac:dyDescent="0.2"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</row>
    <row r="310" spans="15:73" x14ac:dyDescent="0.2"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</row>
    <row r="311" spans="15:73" x14ac:dyDescent="0.2"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</row>
    <row r="312" spans="15:73" x14ac:dyDescent="0.2"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</row>
    <row r="313" spans="15:73" x14ac:dyDescent="0.2"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</row>
    <row r="314" spans="15:73" x14ac:dyDescent="0.2"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</row>
    <row r="315" spans="15:73" x14ac:dyDescent="0.2"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</row>
    <row r="316" spans="15:73" x14ac:dyDescent="0.2"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</row>
    <row r="317" spans="15:73" x14ac:dyDescent="0.2"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</row>
    <row r="318" spans="15:73" x14ac:dyDescent="0.2"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</row>
    <row r="319" spans="15:73" x14ac:dyDescent="0.2"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</row>
    <row r="320" spans="15:73" x14ac:dyDescent="0.2"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</row>
    <row r="321" spans="15:73" x14ac:dyDescent="0.2"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</row>
    <row r="322" spans="15:73" x14ac:dyDescent="0.2"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</row>
    <row r="323" spans="15:73" x14ac:dyDescent="0.2"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</row>
    <row r="324" spans="15:73" x14ac:dyDescent="0.2"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</row>
    <row r="325" spans="15:73" x14ac:dyDescent="0.2"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</row>
    <row r="326" spans="15:73" x14ac:dyDescent="0.2"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</row>
    <row r="327" spans="15:73" x14ac:dyDescent="0.2"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</row>
    <row r="328" spans="15:73" x14ac:dyDescent="0.2"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</row>
    <row r="329" spans="15:73" x14ac:dyDescent="0.2"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</row>
    <row r="330" spans="15:73" x14ac:dyDescent="0.2"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</row>
    <row r="331" spans="15:73" x14ac:dyDescent="0.2"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</row>
    <row r="332" spans="15:73" x14ac:dyDescent="0.2"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</row>
    <row r="333" spans="15:73" x14ac:dyDescent="0.2"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</row>
    <row r="334" spans="15:73" x14ac:dyDescent="0.2"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</row>
    <row r="335" spans="15:73" x14ac:dyDescent="0.2"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</row>
    <row r="336" spans="15:73" x14ac:dyDescent="0.2"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</row>
    <row r="337" spans="15:73" x14ac:dyDescent="0.2"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</row>
    <row r="338" spans="15:73" x14ac:dyDescent="0.2"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</row>
    <row r="339" spans="15:73" x14ac:dyDescent="0.2"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</row>
    <row r="340" spans="15:73" x14ac:dyDescent="0.2"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</row>
    <row r="341" spans="15:73" x14ac:dyDescent="0.2"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</row>
    <row r="342" spans="15:73" x14ac:dyDescent="0.2"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</row>
    <row r="343" spans="15:73" x14ac:dyDescent="0.2"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</row>
    <row r="344" spans="15:73" x14ac:dyDescent="0.2"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</row>
    <row r="345" spans="15:73" x14ac:dyDescent="0.2"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</row>
    <row r="346" spans="15:73" x14ac:dyDescent="0.2"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</row>
    <row r="347" spans="15:73" x14ac:dyDescent="0.2"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</row>
    <row r="348" spans="15:73" x14ac:dyDescent="0.2"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</row>
    <row r="349" spans="15:73" x14ac:dyDescent="0.2"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</row>
    <row r="350" spans="15:73" x14ac:dyDescent="0.2"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</row>
    <row r="351" spans="15:73" x14ac:dyDescent="0.2"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</row>
    <row r="352" spans="15:73" x14ac:dyDescent="0.2"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</row>
    <row r="353" spans="15:73" x14ac:dyDescent="0.2"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</row>
    <row r="354" spans="15:73" x14ac:dyDescent="0.2"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</row>
    <row r="355" spans="15:73" x14ac:dyDescent="0.2"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</row>
    <row r="356" spans="15:73" x14ac:dyDescent="0.2"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</row>
    <row r="357" spans="15:73" x14ac:dyDescent="0.2"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</row>
    <row r="358" spans="15:73" x14ac:dyDescent="0.2"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</row>
    <row r="359" spans="15:73" x14ac:dyDescent="0.2"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</row>
    <row r="360" spans="15:73" x14ac:dyDescent="0.2"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</row>
    <row r="361" spans="15:73" x14ac:dyDescent="0.2"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</row>
    <row r="362" spans="15:73" x14ac:dyDescent="0.2"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</row>
    <row r="363" spans="15:73" x14ac:dyDescent="0.2"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</row>
    <row r="364" spans="15:73" x14ac:dyDescent="0.2"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</row>
    <row r="365" spans="15:73" x14ac:dyDescent="0.2"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</row>
    <row r="366" spans="15:73" x14ac:dyDescent="0.2"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</row>
    <row r="367" spans="15:73" x14ac:dyDescent="0.2"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</row>
    <row r="368" spans="15:73" x14ac:dyDescent="0.2"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</row>
    <row r="369" spans="15:73" x14ac:dyDescent="0.2"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</row>
    <row r="370" spans="15:73" x14ac:dyDescent="0.2"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</row>
    <row r="371" spans="15:73" x14ac:dyDescent="0.2"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</row>
    <row r="372" spans="15:73" x14ac:dyDescent="0.2"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</row>
    <row r="373" spans="15:73" x14ac:dyDescent="0.2"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</row>
    <row r="374" spans="15:73" x14ac:dyDescent="0.2"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</row>
    <row r="375" spans="15:73" x14ac:dyDescent="0.2"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</row>
    <row r="376" spans="15:73" x14ac:dyDescent="0.2"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</row>
    <row r="377" spans="15:73" x14ac:dyDescent="0.2"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</row>
    <row r="378" spans="15:73" x14ac:dyDescent="0.2"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</row>
    <row r="379" spans="15:73" x14ac:dyDescent="0.2"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</row>
    <row r="380" spans="15:73" x14ac:dyDescent="0.2"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</row>
    <row r="381" spans="15:73" x14ac:dyDescent="0.2"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</row>
    <row r="382" spans="15:73" x14ac:dyDescent="0.2"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</row>
    <row r="383" spans="15:73" x14ac:dyDescent="0.2"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</row>
    <row r="384" spans="15:73" x14ac:dyDescent="0.2"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</row>
    <row r="385" spans="15:73" x14ac:dyDescent="0.2"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</row>
    <row r="386" spans="15:73" x14ac:dyDescent="0.2"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</row>
    <row r="387" spans="15:73" x14ac:dyDescent="0.2"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</row>
    <row r="388" spans="15:73" x14ac:dyDescent="0.2"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</row>
    <row r="389" spans="15:73" x14ac:dyDescent="0.2"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</row>
    <row r="390" spans="15:73" x14ac:dyDescent="0.2"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</row>
    <row r="391" spans="15:73" x14ac:dyDescent="0.2"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</row>
    <row r="392" spans="15:73" x14ac:dyDescent="0.2"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</row>
    <row r="393" spans="15:73" x14ac:dyDescent="0.2"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</row>
    <row r="394" spans="15:73" x14ac:dyDescent="0.2"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</row>
    <row r="395" spans="15:73" x14ac:dyDescent="0.2"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</row>
    <row r="396" spans="15:73" x14ac:dyDescent="0.2"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</row>
    <row r="397" spans="15:73" x14ac:dyDescent="0.2"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</row>
    <row r="398" spans="15:73" x14ac:dyDescent="0.2"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</row>
    <row r="399" spans="15:73" x14ac:dyDescent="0.2"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</row>
    <row r="400" spans="15:73" x14ac:dyDescent="0.2"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</row>
    <row r="401" spans="15:73" x14ac:dyDescent="0.2"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</row>
    <row r="402" spans="15:73" x14ac:dyDescent="0.2"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</row>
    <row r="403" spans="15:73" x14ac:dyDescent="0.2"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</row>
    <row r="404" spans="15:73" x14ac:dyDescent="0.2"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</row>
    <row r="405" spans="15:73" x14ac:dyDescent="0.2"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</row>
    <row r="406" spans="15:73" x14ac:dyDescent="0.2"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</row>
    <row r="407" spans="15:73" x14ac:dyDescent="0.2"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</row>
    <row r="408" spans="15:73" x14ac:dyDescent="0.2"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</row>
    <row r="409" spans="15:73" x14ac:dyDescent="0.2"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</row>
    <row r="410" spans="15:73" x14ac:dyDescent="0.2"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</row>
    <row r="411" spans="15:73" x14ac:dyDescent="0.2"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</row>
    <row r="412" spans="15:73" x14ac:dyDescent="0.2"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</row>
    <row r="413" spans="15:73" x14ac:dyDescent="0.2"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</row>
    <row r="414" spans="15:73" x14ac:dyDescent="0.2"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</row>
    <row r="415" spans="15:73" x14ac:dyDescent="0.2"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</row>
    <row r="416" spans="15:73" x14ac:dyDescent="0.2"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</row>
    <row r="417" spans="15:73" x14ac:dyDescent="0.2"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</row>
    <row r="418" spans="15:73" x14ac:dyDescent="0.2"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</row>
    <row r="419" spans="15:73" x14ac:dyDescent="0.2"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</row>
    <row r="420" spans="15:73" x14ac:dyDescent="0.2"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</row>
    <row r="421" spans="15:73" x14ac:dyDescent="0.2"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</row>
    <row r="422" spans="15:73" x14ac:dyDescent="0.2"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</row>
    <row r="423" spans="15:73" x14ac:dyDescent="0.2"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</row>
    <row r="424" spans="15:73" x14ac:dyDescent="0.2"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</row>
    <row r="425" spans="15:73" x14ac:dyDescent="0.2"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</row>
    <row r="426" spans="15:73" x14ac:dyDescent="0.2"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</row>
    <row r="427" spans="15:73" x14ac:dyDescent="0.2"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</row>
    <row r="428" spans="15:73" x14ac:dyDescent="0.2"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</row>
    <row r="429" spans="15:73" x14ac:dyDescent="0.2"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</row>
    <row r="430" spans="15:73" x14ac:dyDescent="0.2"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</row>
    <row r="431" spans="15:73" x14ac:dyDescent="0.2"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</row>
    <row r="432" spans="15:73" x14ac:dyDescent="0.2"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</row>
    <row r="433" spans="15:73" x14ac:dyDescent="0.2"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</row>
    <row r="434" spans="15:73" x14ac:dyDescent="0.2"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</row>
    <row r="435" spans="15:73" x14ac:dyDescent="0.2"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</row>
    <row r="436" spans="15:73" x14ac:dyDescent="0.2"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</row>
    <row r="437" spans="15:73" x14ac:dyDescent="0.2"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</row>
    <row r="438" spans="15:73" x14ac:dyDescent="0.2"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</row>
    <row r="439" spans="15:73" x14ac:dyDescent="0.2"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</row>
    <row r="440" spans="15:73" x14ac:dyDescent="0.2"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</row>
    <row r="441" spans="15:73" x14ac:dyDescent="0.2"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</row>
    <row r="442" spans="15:73" x14ac:dyDescent="0.2"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</row>
    <row r="443" spans="15:73" x14ac:dyDescent="0.2"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</row>
    <row r="444" spans="15:73" x14ac:dyDescent="0.2"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</row>
    <row r="445" spans="15:73" x14ac:dyDescent="0.2"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</row>
    <row r="446" spans="15:73" x14ac:dyDescent="0.2"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</row>
    <row r="447" spans="15:73" x14ac:dyDescent="0.2"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</row>
    <row r="448" spans="15:73" x14ac:dyDescent="0.2"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</row>
    <row r="449" spans="15:73" x14ac:dyDescent="0.2"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</row>
    <row r="450" spans="15:73" x14ac:dyDescent="0.2"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</row>
    <row r="451" spans="15:73" x14ac:dyDescent="0.2"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</row>
    <row r="452" spans="15:73" x14ac:dyDescent="0.2"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</row>
    <row r="453" spans="15:73" x14ac:dyDescent="0.2"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</row>
    <row r="454" spans="15:73" x14ac:dyDescent="0.2"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</row>
    <row r="455" spans="15:73" x14ac:dyDescent="0.2"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</row>
    <row r="456" spans="15:73" x14ac:dyDescent="0.2"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</row>
    <row r="457" spans="15:73" x14ac:dyDescent="0.2"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</row>
    <row r="458" spans="15:73" x14ac:dyDescent="0.2"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</row>
    <row r="459" spans="15:73" x14ac:dyDescent="0.2"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</row>
    <row r="460" spans="15:73" x14ac:dyDescent="0.2"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</row>
    <row r="461" spans="15:73" x14ac:dyDescent="0.2"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</row>
    <row r="462" spans="15:73" x14ac:dyDescent="0.2"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</row>
    <row r="463" spans="15:73" x14ac:dyDescent="0.2"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</row>
    <row r="464" spans="15:73" x14ac:dyDescent="0.2"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</row>
    <row r="465" spans="15:73" x14ac:dyDescent="0.2"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</row>
    <row r="466" spans="15:73" x14ac:dyDescent="0.2"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</row>
    <row r="467" spans="15:73" x14ac:dyDescent="0.2"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</row>
    <row r="468" spans="15:73" x14ac:dyDescent="0.2"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</row>
    <row r="469" spans="15:73" x14ac:dyDescent="0.2"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</row>
    <row r="470" spans="15:73" x14ac:dyDescent="0.2"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</row>
    <row r="471" spans="15:73" x14ac:dyDescent="0.2"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</row>
    <row r="472" spans="15:73" x14ac:dyDescent="0.2"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</row>
    <row r="473" spans="15:73" x14ac:dyDescent="0.2"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</row>
    <row r="474" spans="15:73" x14ac:dyDescent="0.2"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</row>
    <row r="475" spans="15:73" x14ac:dyDescent="0.2"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</row>
    <row r="476" spans="15:73" x14ac:dyDescent="0.2"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</row>
    <row r="477" spans="15:73" x14ac:dyDescent="0.2"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</row>
    <row r="478" spans="15:73" x14ac:dyDescent="0.2"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</row>
    <row r="479" spans="15:73" x14ac:dyDescent="0.2"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142"/>
      <c r="BC479" s="142"/>
      <c r="BD479" s="142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  <c r="BQ479" s="142"/>
      <c r="BR479" s="142"/>
      <c r="BS479" s="142"/>
      <c r="BT479" s="142"/>
      <c r="BU479" s="142"/>
    </row>
    <row r="480" spans="15:73" x14ac:dyDescent="0.2"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142"/>
      <c r="BC480" s="142"/>
      <c r="BD480" s="142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  <c r="BQ480" s="142"/>
      <c r="BR480" s="142"/>
      <c r="BS480" s="142"/>
      <c r="BT480" s="142"/>
      <c r="BU480" s="142"/>
    </row>
    <row r="481" spans="15:73" x14ac:dyDescent="0.2"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  <c r="BQ481" s="142"/>
      <c r="BR481" s="142"/>
      <c r="BS481" s="142"/>
      <c r="BT481" s="142"/>
      <c r="BU481" s="142"/>
    </row>
    <row r="482" spans="15:73" x14ac:dyDescent="0.2"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</row>
    <row r="483" spans="15:73" x14ac:dyDescent="0.2"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  <c r="BQ483" s="142"/>
      <c r="BR483" s="142"/>
      <c r="BS483" s="142"/>
      <c r="BT483" s="142"/>
      <c r="BU483" s="142"/>
    </row>
    <row r="484" spans="15:73" x14ac:dyDescent="0.2"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142"/>
      <c r="BC484" s="142"/>
      <c r="BD484" s="142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  <c r="BQ484" s="142"/>
      <c r="BR484" s="142"/>
      <c r="BS484" s="142"/>
      <c r="BT484" s="142"/>
      <c r="BU484" s="142"/>
    </row>
    <row r="485" spans="15:73" x14ac:dyDescent="0.2"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  <c r="BQ485" s="142"/>
      <c r="BR485" s="142"/>
      <c r="BS485" s="142"/>
      <c r="BT485" s="142"/>
      <c r="BU485" s="142"/>
    </row>
    <row r="486" spans="15:73" x14ac:dyDescent="0.2"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  <c r="BQ486" s="142"/>
      <c r="BR486" s="142"/>
      <c r="BS486" s="142"/>
      <c r="BT486" s="142"/>
      <c r="BU486" s="142"/>
    </row>
    <row r="487" spans="15:73" x14ac:dyDescent="0.2"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  <c r="BQ487" s="142"/>
      <c r="BR487" s="142"/>
      <c r="BS487" s="142"/>
      <c r="BT487" s="142"/>
      <c r="BU487" s="142"/>
    </row>
    <row r="488" spans="15:73" x14ac:dyDescent="0.2"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  <c r="BQ488" s="142"/>
      <c r="BR488" s="142"/>
      <c r="BS488" s="142"/>
      <c r="BT488" s="142"/>
      <c r="BU488" s="142"/>
    </row>
    <row r="489" spans="15:73" x14ac:dyDescent="0.2"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  <c r="BQ489" s="142"/>
      <c r="BR489" s="142"/>
      <c r="BS489" s="142"/>
      <c r="BT489" s="142"/>
      <c r="BU489" s="142"/>
    </row>
    <row r="490" spans="15:73" x14ac:dyDescent="0.2"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  <c r="BQ490" s="142"/>
      <c r="BR490" s="142"/>
      <c r="BS490" s="142"/>
      <c r="BT490" s="142"/>
      <c r="BU490" s="142"/>
    </row>
    <row r="491" spans="15:73" x14ac:dyDescent="0.2"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  <c r="BQ491" s="142"/>
      <c r="BR491" s="142"/>
      <c r="BS491" s="142"/>
      <c r="BT491" s="142"/>
      <c r="BU491" s="142"/>
    </row>
    <row r="492" spans="15:73" x14ac:dyDescent="0.2"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  <c r="BQ492" s="142"/>
      <c r="BR492" s="142"/>
      <c r="BS492" s="142"/>
      <c r="BT492" s="142"/>
      <c r="BU492" s="142"/>
    </row>
    <row r="493" spans="15:73" x14ac:dyDescent="0.2"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  <c r="BQ493" s="142"/>
      <c r="BR493" s="142"/>
      <c r="BS493" s="142"/>
      <c r="BT493" s="142"/>
      <c r="BU493" s="142"/>
    </row>
    <row r="494" spans="15:73" x14ac:dyDescent="0.2"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  <c r="BQ494" s="142"/>
      <c r="BR494" s="142"/>
      <c r="BS494" s="142"/>
      <c r="BT494" s="142"/>
      <c r="BU494" s="142"/>
    </row>
    <row r="495" spans="15:73" x14ac:dyDescent="0.2"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2"/>
      <c r="BU495" s="142"/>
    </row>
    <row r="496" spans="15:73" x14ac:dyDescent="0.2"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2"/>
      <c r="BU496" s="142"/>
    </row>
    <row r="497" spans="15:73" x14ac:dyDescent="0.2"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2"/>
      <c r="BU497" s="142"/>
    </row>
    <row r="498" spans="15:73" x14ac:dyDescent="0.2"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2"/>
      <c r="BU498" s="142"/>
    </row>
    <row r="499" spans="15:73" x14ac:dyDescent="0.2"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</row>
    <row r="500" spans="15:73" x14ac:dyDescent="0.2"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</row>
    <row r="501" spans="15:73" x14ac:dyDescent="0.2"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2"/>
      <c r="BU501" s="142"/>
    </row>
    <row r="502" spans="15:73" x14ac:dyDescent="0.2"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2"/>
      <c r="BU502" s="142"/>
    </row>
    <row r="503" spans="15:73" x14ac:dyDescent="0.2"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2"/>
      <c r="BU503" s="142"/>
    </row>
    <row r="504" spans="15:73" x14ac:dyDescent="0.2"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2"/>
      <c r="BU504" s="142"/>
    </row>
    <row r="505" spans="15:73" x14ac:dyDescent="0.2"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2"/>
      <c r="BU505" s="142"/>
    </row>
    <row r="506" spans="15:73" x14ac:dyDescent="0.2"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  <c r="BQ506" s="142"/>
      <c r="BR506" s="142"/>
      <c r="BS506" s="142"/>
      <c r="BT506" s="142"/>
      <c r="BU506" s="142"/>
    </row>
    <row r="507" spans="15:73" x14ac:dyDescent="0.2"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  <c r="BQ507" s="142"/>
      <c r="BR507" s="142"/>
      <c r="BS507" s="142"/>
      <c r="BT507" s="142"/>
      <c r="BU507" s="142"/>
    </row>
    <row r="508" spans="15:73" x14ac:dyDescent="0.2"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  <c r="BQ508" s="142"/>
      <c r="BR508" s="142"/>
      <c r="BS508" s="142"/>
      <c r="BT508" s="142"/>
      <c r="BU508" s="142"/>
    </row>
    <row r="509" spans="15:73" x14ac:dyDescent="0.2"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  <c r="BQ509" s="142"/>
      <c r="BR509" s="142"/>
      <c r="BS509" s="142"/>
      <c r="BT509" s="142"/>
      <c r="BU509" s="142"/>
    </row>
    <row r="510" spans="15:73" x14ac:dyDescent="0.2"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  <c r="BQ510" s="142"/>
      <c r="BR510" s="142"/>
      <c r="BS510" s="142"/>
      <c r="BT510" s="142"/>
      <c r="BU510" s="142"/>
    </row>
    <row r="511" spans="15:73" x14ac:dyDescent="0.2"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  <c r="BQ511" s="142"/>
      <c r="BR511" s="142"/>
      <c r="BS511" s="142"/>
      <c r="BT511" s="142"/>
      <c r="BU511" s="142"/>
    </row>
    <row r="512" spans="15:73" x14ac:dyDescent="0.2"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  <c r="BQ512" s="142"/>
      <c r="BR512" s="142"/>
      <c r="BS512" s="142"/>
      <c r="BT512" s="142"/>
      <c r="BU512" s="142"/>
    </row>
    <row r="513" spans="15:73" x14ac:dyDescent="0.2"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  <c r="BQ513" s="142"/>
      <c r="BR513" s="142"/>
      <c r="BS513" s="142"/>
      <c r="BT513" s="142"/>
      <c r="BU513" s="142"/>
    </row>
    <row r="514" spans="15:73" x14ac:dyDescent="0.2"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  <c r="BQ514" s="142"/>
      <c r="BR514" s="142"/>
      <c r="BS514" s="142"/>
      <c r="BT514" s="142"/>
      <c r="BU514" s="142"/>
    </row>
    <row r="515" spans="15:73" x14ac:dyDescent="0.2"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  <c r="BQ515" s="142"/>
      <c r="BR515" s="142"/>
      <c r="BS515" s="142"/>
      <c r="BT515" s="142"/>
      <c r="BU515" s="142"/>
    </row>
    <row r="516" spans="15:73" x14ac:dyDescent="0.2"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2"/>
      <c r="BU516" s="142"/>
    </row>
    <row r="517" spans="15:73" x14ac:dyDescent="0.2"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42"/>
      <c r="BU517" s="142"/>
    </row>
    <row r="518" spans="15:73" x14ac:dyDescent="0.2"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2"/>
      <c r="BU518" s="142"/>
    </row>
    <row r="519" spans="15:73" x14ac:dyDescent="0.2"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2"/>
      <c r="BU519" s="142"/>
    </row>
    <row r="520" spans="15:73" x14ac:dyDescent="0.2"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  <c r="BQ520" s="142"/>
      <c r="BR520" s="142"/>
      <c r="BS520" s="142"/>
      <c r="BT520" s="142"/>
      <c r="BU520" s="142"/>
    </row>
    <row r="521" spans="15:73" x14ac:dyDescent="0.2"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</row>
    <row r="522" spans="15:73" x14ac:dyDescent="0.2"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</row>
    <row r="523" spans="15:73" x14ac:dyDescent="0.2"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  <c r="BQ523" s="142"/>
      <c r="BR523" s="142"/>
      <c r="BS523" s="142"/>
      <c r="BT523" s="142"/>
      <c r="BU523" s="142"/>
    </row>
    <row r="524" spans="15:73" x14ac:dyDescent="0.2"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2"/>
      <c r="BU524" s="142"/>
    </row>
    <row r="525" spans="15:73" x14ac:dyDescent="0.2"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2"/>
      <c r="BU525" s="142"/>
    </row>
    <row r="526" spans="15:73" x14ac:dyDescent="0.2"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2"/>
      <c r="BU526" s="142"/>
    </row>
    <row r="527" spans="15:73" x14ac:dyDescent="0.2"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142"/>
      <c r="BC527" s="142"/>
      <c r="BD527" s="142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  <c r="BQ527" s="142"/>
      <c r="BR527" s="142"/>
      <c r="BS527" s="142"/>
      <c r="BT527" s="142"/>
      <c r="BU527" s="142"/>
    </row>
    <row r="528" spans="15:73" x14ac:dyDescent="0.2"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  <c r="BQ528" s="142"/>
      <c r="BR528" s="142"/>
      <c r="BS528" s="142"/>
      <c r="BT528" s="142"/>
      <c r="BU528" s="142"/>
    </row>
    <row r="529" spans="15:73" x14ac:dyDescent="0.2"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142"/>
      <c r="BC529" s="142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  <c r="BQ529" s="142"/>
      <c r="BR529" s="142"/>
      <c r="BS529" s="142"/>
      <c r="BT529" s="142"/>
      <c r="BU529" s="142"/>
    </row>
    <row r="530" spans="15:73" x14ac:dyDescent="0.2"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2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  <c r="BQ530" s="142"/>
      <c r="BR530" s="142"/>
      <c r="BS530" s="142"/>
      <c r="BT530" s="142"/>
      <c r="BU530" s="142"/>
    </row>
    <row r="531" spans="15:73" x14ac:dyDescent="0.2"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  <c r="BQ531" s="142"/>
      <c r="BR531" s="142"/>
      <c r="BS531" s="142"/>
      <c r="BT531" s="142"/>
      <c r="BU531" s="142"/>
    </row>
    <row r="532" spans="15:73" x14ac:dyDescent="0.2"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142"/>
      <c r="BC532" s="142"/>
      <c r="BD532" s="142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  <c r="BQ532" s="142"/>
      <c r="BR532" s="142"/>
      <c r="BS532" s="142"/>
      <c r="BT532" s="142"/>
      <c r="BU532" s="142"/>
    </row>
    <row r="533" spans="15:73" x14ac:dyDescent="0.2"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  <c r="BQ533" s="142"/>
      <c r="BR533" s="142"/>
      <c r="BS533" s="142"/>
      <c r="BT533" s="142"/>
      <c r="BU533" s="142"/>
    </row>
    <row r="534" spans="15:73" x14ac:dyDescent="0.2"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</row>
    <row r="535" spans="15:73" x14ac:dyDescent="0.2"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35"/>
  <sheetViews>
    <sheetView showGridLines="0" zoomScale="70" zoomScaleNormal="70" workbookViewId="0"/>
  </sheetViews>
  <sheetFormatPr defaultColWidth="9.140625" defaultRowHeight="12.75" x14ac:dyDescent="0.2"/>
  <cols>
    <col min="1" max="1" width="16" style="18" customWidth="1"/>
    <col min="2" max="2" width="12.28515625" style="18" bestFit="1" customWidth="1"/>
    <col min="3" max="3" width="11.7109375" style="18" bestFit="1" customWidth="1"/>
    <col min="4" max="4" width="8.7109375" style="18" bestFit="1" customWidth="1"/>
    <col min="5" max="5" width="11.5703125" style="18" bestFit="1" customWidth="1"/>
    <col min="6" max="6" width="1.7109375" style="18" customWidth="1"/>
    <col min="7" max="9" width="11.5703125" style="18" bestFit="1" customWidth="1"/>
    <col min="10" max="10" width="10.7109375" style="18" customWidth="1"/>
    <col min="11" max="16384" width="9.140625" style="18"/>
  </cols>
  <sheetData>
    <row r="1" spans="1:10" ht="14.25" x14ac:dyDescent="0.2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x14ac:dyDescent="0.2">
      <c r="A2" s="19"/>
      <c r="B2" s="169" t="s">
        <v>58</v>
      </c>
      <c r="C2" s="169"/>
      <c r="D2" s="169"/>
      <c r="E2" s="169"/>
      <c r="F2" s="23"/>
      <c r="G2" s="169" t="s">
        <v>59</v>
      </c>
      <c r="H2" s="169"/>
      <c r="I2" s="169"/>
      <c r="J2" s="19"/>
    </row>
    <row r="3" spans="1:10" ht="14.25" x14ac:dyDescent="0.2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60</v>
      </c>
    </row>
    <row r="4" spans="1:10" ht="14.25" x14ac:dyDescent="0.2">
      <c r="A4" s="26" t="s">
        <v>61</v>
      </c>
      <c r="B4" s="28" t="s">
        <v>62</v>
      </c>
      <c r="C4" s="28" t="s">
        <v>26</v>
      </c>
      <c r="D4" s="28" t="s">
        <v>27</v>
      </c>
      <c r="E4" s="30" t="s">
        <v>63</v>
      </c>
      <c r="F4" s="29"/>
      <c r="G4" s="28" t="s">
        <v>64</v>
      </c>
      <c r="H4" s="28" t="s">
        <v>65</v>
      </c>
      <c r="I4" s="28" t="s">
        <v>63</v>
      </c>
      <c r="J4" s="28" t="s">
        <v>66</v>
      </c>
    </row>
    <row r="5" spans="1:10" ht="14.25" x14ac:dyDescent="0.2">
      <c r="A5" s="19"/>
      <c r="B5" s="170" t="s">
        <v>67</v>
      </c>
      <c r="C5" s="170"/>
      <c r="D5" s="170"/>
      <c r="E5" s="170"/>
      <c r="F5" s="170"/>
      <c r="G5" s="170"/>
      <c r="H5" s="170"/>
      <c r="I5" s="170"/>
      <c r="J5" s="170"/>
    </row>
    <row r="6" spans="1:10" ht="14.25" x14ac:dyDescent="0.2">
      <c r="A6" s="19" t="s">
        <v>34</v>
      </c>
      <c r="B6" s="52">
        <v>402.01499999999999</v>
      </c>
      <c r="C6" s="53">
        <v>51100.43</v>
      </c>
      <c r="D6" s="53">
        <v>639.45289700599983</v>
      </c>
      <c r="E6" s="37">
        <v>52141.897897005998</v>
      </c>
      <c r="F6" s="53"/>
      <c r="G6" s="53">
        <v>37966.877728954991</v>
      </c>
      <c r="H6" s="53">
        <v>13833.684168051001</v>
      </c>
      <c r="I6" s="53">
        <v>51800.561897005995</v>
      </c>
      <c r="J6" s="53">
        <v>341.33600000000001</v>
      </c>
    </row>
    <row r="7" spans="1:10" ht="16.5" x14ac:dyDescent="0.2">
      <c r="A7" s="19" t="s">
        <v>35</v>
      </c>
      <c r="B7" s="52">
        <f>J6</f>
        <v>341.33600000000001</v>
      </c>
      <c r="C7" s="53">
        <f>C23</f>
        <v>50564.714999999989</v>
      </c>
      <c r="D7" s="53">
        <f>D23</f>
        <v>782.87279764099992</v>
      </c>
      <c r="E7" s="37">
        <f>E23</f>
        <v>51688.923797640993</v>
      </c>
      <c r="F7" s="53"/>
      <c r="G7" s="53">
        <f>G23</f>
        <v>37580.430300251006</v>
      </c>
      <c r="H7" s="53">
        <f>H23</f>
        <v>13767.707497390002</v>
      </c>
      <c r="I7" s="53">
        <f>I23</f>
        <v>51348.137797641</v>
      </c>
      <c r="J7" s="53">
        <f>J22</f>
        <v>340.786</v>
      </c>
    </row>
    <row r="8" spans="1:10" ht="16.5" x14ac:dyDescent="0.2">
      <c r="A8" s="19" t="s">
        <v>36</v>
      </c>
      <c r="B8" s="52">
        <f>J7</f>
        <v>340.786</v>
      </c>
      <c r="C8" s="53">
        <v>51909.214</v>
      </c>
      <c r="D8" s="53">
        <v>450</v>
      </c>
      <c r="E8" s="37">
        <f>SUM(B8:D8)</f>
        <v>52700</v>
      </c>
      <c r="F8" s="53"/>
      <c r="G8" s="53">
        <f>I8-H8</f>
        <v>37900</v>
      </c>
      <c r="H8" s="53">
        <v>14400</v>
      </c>
      <c r="I8" s="53">
        <f>E8-J8</f>
        <v>52300</v>
      </c>
      <c r="J8" s="53">
        <v>400</v>
      </c>
    </row>
    <row r="9" spans="1:10" ht="14.25" x14ac:dyDescent="0.2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0" ht="15" x14ac:dyDescent="0.25">
      <c r="A10" s="55" t="s">
        <v>37</v>
      </c>
      <c r="B10" s="56"/>
      <c r="C10" s="7"/>
      <c r="D10" s="7"/>
      <c r="E10" s="7"/>
      <c r="F10" s="7"/>
      <c r="G10" s="7"/>
      <c r="H10" s="7"/>
      <c r="I10" s="7"/>
      <c r="J10" s="7"/>
    </row>
    <row r="11" spans="1:10" ht="14.25" x14ac:dyDescent="0.2">
      <c r="A11" s="23" t="s">
        <v>39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</row>
    <row r="12" spans="1:10" ht="14.25" x14ac:dyDescent="0.2">
      <c r="A12" s="23" t="s">
        <v>40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</row>
    <row r="13" spans="1:10" ht="14.25" x14ac:dyDescent="0.2">
      <c r="A13" s="23" t="s">
        <v>42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</row>
    <row r="14" spans="1:10" ht="14.25" x14ac:dyDescent="0.2">
      <c r="A14" s="23" t="s">
        <v>43</v>
      </c>
      <c r="B14" s="56">
        <f t="shared" si="3"/>
        <v>359.39299999999997</v>
      </c>
      <c r="C14" s="7">
        <v>4665.652</v>
      </c>
      <c r="D14" s="7">
        <f>(62004.8*1.10231)/1000</f>
        <v>68.348511087999995</v>
      </c>
      <c r="E14" s="7">
        <f t="shared" si="0"/>
        <v>5093.3935110880002</v>
      </c>
      <c r="F14" s="6"/>
      <c r="G14" s="5">
        <f t="shared" si="1"/>
        <v>3080.2815676670002</v>
      </c>
      <c r="H14" s="7">
        <f>(1322049.1*1.10231)/1000</f>
        <v>1457.3079434209999</v>
      </c>
      <c r="I14" s="6">
        <f t="shared" si="2"/>
        <v>4537.5895110880001</v>
      </c>
      <c r="J14" s="6">
        <v>555.80399999999997</v>
      </c>
    </row>
    <row r="15" spans="1:10" ht="14.25" x14ac:dyDescent="0.2">
      <c r="A15" s="23" t="s">
        <v>44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</row>
    <row r="16" spans="1:10" ht="14.25" x14ac:dyDescent="0.2">
      <c r="A16" s="23" t="s">
        <v>46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</row>
    <row r="17" spans="1:10" ht="14.25" x14ac:dyDescent="0.2">
      <c r="A17" s="23" t="s">
        <v>47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</row>
    <row r="18" spans="1:10" ht="14.25" x14ac:dyDescent="0.2">
      <c r="A18" s="23" t="s">
        <v>48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</row>
    <row r="19" spans="1:10" ht="14.25" x14ac:dyDescent="0.2">
      <c r="A19" s="23" t="s">
        <v>50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</row>
    <row r="20" spans="1:10" ht="14.25" x14ac:dyDescent="0.2">
      <c r="A20" s="23" t="s">
        <v>51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</row>
    <row r="21" spans="1:10" ht="14.25" x14ac:dyDescent="0.2">
      <c r="A21" s="23" t="s">
        <v>52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</row>
    <row r="22" spans="1:10" ht="14.25" x14ac:dyDescent="0.2">
      <c r="A22" s="23" t="s">
        <v>38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</row>
    <row r="23" spans="1:10" ht="14.25" x14ac:dyDescent="0.2">
      <c r="A23" s="23" t="s">
        <v>28</v>
      </c>
      <c r="B23" s="56"/>
      <c r="C23" s="7">
        <f>SUM(C11:C22)</f>
        <v>50564.714999999989</v>
      </c>
      <c r="D23" s="7">
        <f>SUM(D11:D22)</f>
        <v>782.87279764099992</v>
      </c>
      <c r="E23" s="7">
        <f>B11+C23+D23</f>
        <v>51688.923797640993</v>
      </c>
      <c r="F23" s="7"/>
      <c r="G23" s="7">
        <f>SUM(G11:G22)</f>
        <v>37580.430300251006</v>
      </c>
      <c r="H23" s="7">
        <f>SUM(H11:H22)</f>
        <v>13767.707497390002</v>
      </c>
      <c r="I23" s="7">
        <f>SUM(I11:I22)</f>
        <v>51348.137797641</v>
      </c>
      <c r="J23" s="7"/>
    </row>
    <row r="24" spans="1:10" ht="14.25" x14ac:dyDescent="0.2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0" ht="15" x14ac:dyDescent="0.25">
      <c r="A25" s="55" t="s">
        <v>54</v>
      </c>
      <c r="B25" s="56"/>
      <c r="C25" s="7"/>
      <c r="D25" s="7"/>
      <c r="E25" s="7"/>
      <c r="F25" s="7"/>
      <c r="G25" s="7"/>
      <c r="H25" s="7"/>
      <c r="I25" s="7"/>
      <c r="J25" s="7"/>
    </row>
    <row r="26" spans="1:10" ht="14.25" x14ac:dyDescent="0.2">
      <c r="A26" s="23" t="s">
        <v>39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>SUM(B26:D26)</f>
        <v>4994.7237031149998</v>
      </c>
      <c r="F26" s="7"/>
      <c r="G26" s="7">
        <f t="shared" ref="G26:G28" si="6">I26-H26</f>
        <v>3492.8933177700001</v>
      </c>
      <c r="H26" s="7">
        <f>(989149.5*1.10231)/1000</f>
        <v>1090.3493853449997</v>
      </c>
      <c r="I26" s="6">
        <f>E26-J26</f>
        <v>4583.242703115</v>
      </c>
      <c r="J26" s="7">
        <v>411.48099999999999</v>
      </c>
    </row>
    <row r="27" spans="1:10" ht="14.25" x14ac:dyDescent="0.2">
      <c r="A27" s="23" t="s">
        <v>40</v>
      </c>
      <c r="B27" s="56">
        <f>J26</f>
        <v>411.48099999999999</v>
      </c>
      <c r="C27" s="7">
        <v>4456.7700000000004</v>
      </c>
      <c r="D27" s="7">
        <f>(33708.1*1.10231)/1000</f>
        <v>37.156775710999995</v>
      </c>
      <c r="E27" s="7">
        <f>SUM(B27:D27)</f>
        <v>4905.4077757109999</v>
      </c>
      <c r="F27" s="7"/>
      <c r="G27" s="7">
        <f t="shared" si="6"/>
        <v>3203.6702179980002</v>
      </c>
      <c r="H27" s="7">
        <f>(1203042.3*1.10231)/1000</f>
        <v>1326.1255577129998</v>
      </c>
      <c r="I27" s="6">
        <f>E27-J27</f>
        <v>4529.7957757109998</v>
      </c>
      <c r="J27" s="7">
        <v>375.61200000000002</v>
      </c>
    </row>
    <row r="28" spans="1:10" ht="14.25" x14ac:dyDescent="0.2">
      <c r="A28" s="17" t="s">
        <v>42</v>
      </c>
      <c r="B28" s="57">
        <f>J27</f>
        <v>375.61200000000002</v>
      </c>
      <c r="C28" s="48">
        <v>4629.5519999999997</v>
      </c>
      <c r="D28" s="48">
        <f>(33713.7*1.10231)/1000</f>
        <v>37.162948646999993</v>
      </c>
      <c r="E28" s="48">
        <f>SUM(B28:D28)</f>
        <v>5042.3269486469999</v>
      </c>
      <c r="F28" s="48"/>
      <c r="G28" s="48">
        <f t="shared" si="6"/>
        <v>3235.8188905589996</v>
      </c>
      <c r="H28" s="48">
        <f>(1265704.8*1.10231)/1000</f>
        <v>1395.1990580879999</v>
      </c>
      <c r="I28" s="64">
        <f>E28-J28</f>
        <v>4631.0179486469997</v>
      </c>
      <c r="J28" s="48">
        <v>411.30900000000003</v>
      </c>
    </row>
    <row r="29" spans="1:10" ht="16.5" x14ac:dyDescent="0.2">
      <c r="A29" s="58" t="s">
        <v>68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4.25" x14ac:dyDescent="0.2">
      <c r="A30" s="19" t="s">
        <v>69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4.25" x14ac:dyDescent="0.2">
      <c r="A31" s="25" t="s">
        <v>57</v>
      </c>
      <c r="B31" s="50">
        <f ca="1">NOW()</f>
        <v>44602.570627199071</v>
      </c>
      <c r="C31" s="44"/>
      <c r="D31" s="38"/>
      <c r="E31" s="38"/>
      <c r="F31" s="38"/>
      <c r="G31" s="38"/>
      <c r="H31" s="38"/>
      <c r="I31" s="38"/>
      <c r="J31" s="38"/>
    </row>
    <row r="32" spans="1:10" x14ac:dyDescent="0.2">
      <c r="A32" s="59"/>
      <c r="B32" s="60"/>
      <c r="C32" s="61"/>
      <c r="D32" s="60"/>
      <c r="E32" s="134"/>
      <c r="F32" s="60"/>
      <c r="G32" s="60"/>
      <c r="H32" s="62"/>
      <c r="I32" s="134"/>
      <c r="J32" s="60"/>
    </row>
    <row r="33" spans="1:10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2"/>
  <sheetViews>
    <sheetView showGridLines="0" zoomScale="70" zoomScaleNormal="70" workbookViewId="0"/>
  </sheetViews>
  <sheetFormatPr defaultColWidth="9.140625" defaultRowHeight="12.75" x14ac:dyDescent="0.2"/>
  <cols>
    <col min="1" max="1" width="15.42578125" style="18" customWidth="1"/>
    <col min="2" max="2" width="12.28515625" style="18" bestFit="1" customWidth="1"/>
    <col min="3" max="3" width="12.140625" style="18" bestFit="1" customWidth="1"/>
    <col min="4" max="4" width="11" style="18" bestFit="1" customWidth="1"/>
    <col min="5" max="5" width="11.28515625" style="18" bestFit="1" customWidth="1"/>
    <col min="6" max="6" width="3.7109375" style="18" customWidth="1"/>
    <col min="7" max="7" width="11.5703125" style="18" bestFit="1" customWidth="1"/>
    <col min="8" max="8" width="10.7109375" style="18" customWidth="1"/>
    <col min="9" max="9" width="12.7109375" style="18" customWidth="1"/>
    <col min="10" max="10" width="10.28515625" style="18" bestFit="1" customWidth="1"/>
    <col min="11" max="11" width="11.5703125" style="18" bestFit="1" customWidth="1"/>
    <col min="12" max="12" width="12.5703125" style="18" bestFit="1" customWidth="1"/>
    <col min="13" max="16384" width="9.140625" style="18"/>
  </cols>
  <sheetData>
    <row r="1" spans="1:13" ht="14.25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4.25" x14ac:dyDescent="0.2">
      <c r="A2" s="19"/>
      <c r="B2" s="169" t="s">
        <v>58</v>
      </c>
      <c r="C2" s="169"/>
      <c r="D2" s="169"/>
      <c r="E2" s="169"/>
      <c r="F2" s="23"/>
      <c r="G2" s="169" t="s">
        <v>59</v>
      </c>
      <c r="H2" s="169"/>
      <c r="I2" s="169"/>
      <c r="J2" s="167"/>
      <c r="K2" s="167"/>
      <c r="L2" s="19"/>
    </row>
    <row r="3" spans="1:13" ht="14.25" x14ac:dyDescent="0.2">
      <c r="A3" s="19" t="s">
        <v>17</v>
      </c>
      <c r="B3" s="21" t="s">
        <v>70</v>
      </c>
      <c r="C3" s="40" t="s">
        <v>26</v>
      </c>
      <c r="D3" s="40" t="s">
        <v>71</v>
      </c>
      <c r="E3" s="40" t="s">
        <v>63</v>
      </c>
      <c r="F3" s="40"/>
      <c r="G3" s="167" t="s">
        <v>64</v>
      </c>
      <c r="H3" s="167"/>
      <c r="I3" s="167"/>
      <c r="J3" s="40" t="s">
        <v>72</v>
      </c>
      <c r="K3" s="40" t="s">
        <v>63</v>
      </c>
      <c r="L3" s="40" t="s">
        <v>60</v>
      </c>
    </row>
    <row r="4" spans="1:13" ht="16.5" x14ac:dyDescent="0.2">
      <c r="A4" s="26" t="s">
        <v>61</v>
      </c>
      <c r="B4" s="28" t="s">
        <v>62</v>
      </c>
      <c r="C4" s="29"/>
      <c r="D4" s="29"/>
      <c r="E4" s="29"/>
      <c r="F4" s="29"/>
      <c r="G4" s="28" t="s">
        <v>28</v>
      </c>
      <c r="H4" s="28" t="s">
        <v>73</v>
      </c>
      <c r="I4" s="28" t="s">
        <v>74</v>
      </c>
      <c r="J4" s="29"/>
      <c r="K4" s="29"/>
      <c r="L4" s="40" t="s">
        <v>66</v>
      </c>
    </row>
    <row r="5" spans="1:13" ht="14.25" x14ac:dyDescent="0.2">
      <c r="A5" s="19"/>
      <c r="B5" s="171" t="s">
        <v>75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.25" x14ac:dyDescent="0.2">
      <c r="A6" s="19" t="s">
        <v>34</v>
      </c>
      <c r="B6" s="54">
        <v>1775.316</v>
      </c>
      <c r="C6" s="54">
        <v>24911.120999999996</v>
      </c>
      <c r="D6" s="54">
        <v>319.88668388040003</v>
      </c>
      <c r="E6" s="54">
        <v>27006.323683880393</v>
      </c>
      <c r="F6" s="54"/>
      <c r="G6" s="54">
        <v>22316.958470009602</v>
      </c>
      <c r="H6" s="54">
        <v>8657.8000000000011</v>
      </c>
      <c r="I6" s="37">
        <v>13659.158470009601</v>
      </c>
      <c r="J6" s="54">
        <v>2836.6902138707997</v>
      </c>
      <c r="K6" s="54">
        <v>25153.648683880405</v>
      </c>
      <c r="L6" s="54">
        <v>1852.675</v>
      </c>
      <c r="M6" s="124"/>
    </row>
    <row r="7" spans="1:13" ht="16.5" x14ac:dyDescent="0.2">
      <c r="A7" s="19" t="s">
        <v>35</v>
      </c>
      <c r="B7" s="54">
        <f>L6</f>
        <v>1852.675</v>
      </c>
      <c r="C7" s="54">
        <f>C23</f>
        <v>25022.667000000001</v>
      </c>
      <c r="D7" s="54">
        <f>D23</f>
        <v>301.9644297936</v>
      </c>
      <c r="E7" s="54">
        <f>E23</f>
        <v>27177.3064297936</v>
      </c>
      <c r="F7" s="54"/>
      <c r="G7" s="54">
        <f>G23</f>
        <v>23322.575127803797</v>
      </c>
      <c r="H7" s="54">
        <f t="shared" ref="H7:J7" si="0">H23</f>
        <v>8849.5114432999999</v>
      </c>
      <c r="I7" s="37">
        <f t="shared" si="0"/>
        <v>14473.063684503799</v>
      </c>
      <c r="J7" s="54">
        <f t="shared" si="0"/>
        <v>1723.4983019897998</v>
      </c>
      <c r="K7" s="54">
        <f>E7-L7</f>
        <v>25046.0734297936</v>
      </c>
      <c r="L7" s="54">
        <f>L22</f>
        <v>2131.2330000000002</v>
      </c>
      <c r="M7" s="122"/>
    </row>
    <row r="8" spans="1:13" ht="16.5" x14ac:dyDescent="0.2">
      <c r="A8" s="19" t="s">
        <v>36</v>
      </c>
      <c r="B8" s="54">
        <f>L7</f>
        <v>2131.2330000000002</v>
      </c>
      <c r="C8" s="54">
        <v>26205</v>
      </c>
      <c r="D8" s="54">
        <v>450</v>
      </c>
      <c r="E8" s="54">
        <f>SUM(B8:D8)</f>
        <v>28786.233</v>
      </c>
      <c r="F8" s="54"/>
      <c r="G8" s="54">
        <f>K8-J8</f>
        <v>25285</v>
      </c>
      <c r="H8" s="54">
        <v>11000</v>
      </c>
      <c r="I8" s="37">
        <f>G8-H8</f>
        <v>14285</v>
      </c>
      <c r="J8" s="54">
        <v>1425</v>
      </c>
      <c r="K8" s="54">
        <f>E8-L8</f>
        <v>26710</v>
      </c>
      <c r="L8" s="54">
        <v>2076.2330000000002</v>
      </c>
    </row>
    <row r="9" spans="1:13" ht="14.25" x14ac:dyDescent="0.2">
      <c r="A9" s="19"/>
      <c r="B9" s="54"/>
      <c r="C9" s="54"/>
      <c r="D9" s="54"/>
      <c r="E9" s="54"/>
      <c r="F9" s="54"/>
      <c r="G9" s="54"/>
      <c r="H9" s="54"/>
      <c r="I9" s="123"/>
      <c r="J9" s="54"/>
      <c r="K9" s="54"/>
      <c r="L9" s="54"/>
    </row>
    <row r="10" spans="1:13" ht="15" x14ac:dyDescent="0.25">
      <c r="A10" s="41" t="s">
        <v>37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4.25" x14ac:dyDescent="0.2">
      <c r="A11" s="23" t="s">
        <v>39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4.25" x14ac:dyDescent="0.2">
      <c r="A12" s="23" t="s">
        <v>40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4.25" x14ac:dyDescent="0.2">
      <c r="A13" s="23" t="s">
        <v>42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4.25" x14ac:dyDescent="0.2">
      <c r="A14" s="23" t="s">
        <v>43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4.25" x14ac:dyDescent="0.2">
      <c r="A15" s="23" t="s">
        <v>44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4.25" x14ac:dyDescent="0.2">
      <c r="A16" s="23" t="s">
        <v>46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4.25" x14ac:dyDescent="0.2">
      <c r="A17" s="23" t="s">
        <v>47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4.25" x14ac:dyDescent="0.2">
      <c r="A18" s="23" t="s">
        <v>48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4.25" x14ac:dyDescent="0.2">
      <c r="A19" s="23" t="s">
        <v>50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4.25" x14ac:dyDescent="0.2">
      <c r="A20" s="23" t="s">
        <v>51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4.25" x14ac:dyDescent="0.2">
      <c r="A21" s="23" t="s">
        <v>52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4.25" x14ac:dyDescent="0.2">
      <c r="A22" s="23" t="s">
        <v>38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4.25" x14ac:dyDescent="0.2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4.25" x14ac:dyDescent="0.2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5" x14ac:dyDescent="0.25">
      <c r="A25" s="41" t="s">
        <v>54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4.25" x14ac:dyDescent="0.2">
      <c r="A26" s="23" t="s">
        <v>39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28" si="9">SUM(B26:D26)</f>
        <v>4514.0746061168002</v>
      </c>
      <c r="F26" s="6"/>
      <c r="G26" s="6">
        <f>K26-J26</f>
        <v>2070.5737418166</v>
      </c>
      <c r="H26" s="7">
        <v>832.42700000000002</v>
      </c>
      <c r="I26" s="7">
        <f t="shared" ref="I26:I27" si="10">G26-H26</f>
        <v>1238.1467418165998</v>
      </c>
      <c r="J26" s="7">
        <f>(25929.1*2204.622)/1000000</f>
        <v>57.16386430019999</v>
      </c>
      <c r="K26" s="7">
        <f>E26-L26</f>
        <v>2127.7376061168002</v>
      </c>
      <c r="L26" s="6">
        <v>2386.337</v>
      </c>
    </row>
    <row r="27" spans="1:14" ht="14.25" x14ac:dyDescent="0.2">
      <c r="A27" s="23" t="s">
        <v>40</v>
      </c>
      <c r="B27" s="6">
        <f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>K27-J27</f>
        <v>1996.2802733038002</v>
      </c>
      <c r="H27" s="7">
        <v>818.01271279999992</v>
      </c>
      <c r="I27" s="7">
        <f t="shared" si="10"/>
        <v>1178.2675605038003</v>
      </c>
      <c r="J27" s="7">
        <f>(115041.1*2204.622)/1000000</f>
        <v>253.62213996419999</v>
      </c>
      <c r="K27" s="7">
        <f>E27-L27</f>
        <v>2249.9024132680001</v>
      </c>
      <c r="L27" s="6">
        <v>2405.9630000000002</v>
      </c>
    </row>
    <row r="28" spans="1:14" ht="14.25" x14ac:dyDescent="0.2">
      <c r="A28" s="17" t="s">
        <v>42</v>
      </c>
      <c r="B28" s="64">
        <f>L27</f>
        <v>2405.9630000000002</v>
      </c>
      <c r="C28" s="48">
        <v>2324.183</v>
      </c>
      <c r="D28" s="48">
        <f>(14351.1*2204.622)/1000000</f>
        <v>31.638750784199999</v>
      </c>
      <c r="E28" s="48">
        <f t="shared" si="9"/>
        <v>4761.7847507842007</v>
      </c>
      <c r="F28" s="16"/>
      <c r="G28" s="64">
        <f>K28-J28</f>
        <v>2113.2355269914005</v>
      </c>
      <c r="H28" s="48" t="s">
        <v>76</v>
      </c>
      <c r="I28" s="48" t="s">
        <v>76</v>
      </c>
      <c r="J28" s="48">
        <f>(82852.4*2204.622)/1000000</f>
        <v>182.65822379279999</v>
      </c>
      <c r="K28" s="48">
        <f>E28-L28</f>
        <v>2295.8937507842006</v>
      </c>
      <c r="L28" s="64">
        <v>2465.8910000000001</v>
      </c>
    </row>
    <row r="29" spans="1:14" ht="16.5" x14ac:dyDescent="0.2">
      <c r="A29" s="58" t="s">
        <v>77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4" ht="14.25" x14ac:dyDescent="0.2">
      <c r="A30" s="19" t="s">
        <v>69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4" ht="14.25" x14ac:dyDescent="0.2">
      <c r="A31" s="25" t="s">
        <v>57</v>
      </c>
      <c r="B31" s="50">
        <f ca="1">NOW()</f>
        <v>44602.570627199071</v>
      </c>
      <c r="K31" s="46"/>
    </row>
    <row r="32" spans="1:14" x14ac:dyDescent="0.2">
      <c r="E32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40625" defaultRowHeight="12.75" x14ac:dyDescent="0.2"/>
  <cols>
    <col min="1" max="1" width="15.28515625" style="18" customWidth="1"/>
    <col min="2" max="2" width="13.140625" style="18" customWidth="1"/>
    <col min="3" max="3" width="12.140625" style="18" customWidth="1"/>
    <col min="4" max="4" width="13.42578125" style="18" customWidth="1"/>
    <col min="5" max="5" width="15.28515625" style="18" customWidth="1"/>
    <col min="6" max="6" width="10.5703125" style="18" customWidth="1"/>
    <col min="7" max="7" width="11.7109375" style="18" customWidth="1"/>
    <col min="8" max="8" width="8.7109375" style="18" customWidth="1"/>
    <col min="9" max="9" width="9.7109375" style="18" customWidth="1"/>
    <col min="10" max="11" width="7.7109375" style="18" customWidth="1"/>
    <col min="12" max="12" width="8.5703125" style="18" customWidth="1"/>
    <col min="13" max="13" width="9.5703125" style="18" customWidth="1"/>
    <col min="14" max="15" width="7.5703125" style="18" customWidth="1"/>
    <col min="16" max="18" width="9.140625" style="18"/>
    <col min="19" max="19" width="17.42578125" style="18" bestFit="1" customWidth="1"/>
    <col min="20" max="20" width="9.140625" style="18"/>
    <col min="21" max="21" width="28.28515625" style="18" bestFit="1" customWidth="1"/>
    <col min="22" max="16384" width="9.140625" style="18"/>
  </cols>
  <sheetData>
    <row r="1" spans="1:15" ht="14.25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4.25" x14ac:dyDescent="0.2">
      <c r="A2" s="19"/>
      <c r="B2" s="169" t="s">
        <v>58</v>
      </c>
      <c r="C2" s="169"/>
      <c r="D2" s="169"/>
      <c r="E2" s="169"/>
      <c r="F2" s="100"/>
      <c r="G2" s="169" t="s">
        <v>59</v>
      </c>
      <c r="H2" s="169"/>
      <c r="I2" s="169"/>
      <c r="J2" s="169"/>
      <c r="K2" s="100"/>
      <c r="L2" s="19"/>
      <c r="M2" s="19"/>
      <c r="N2" s="19"/>
      <c r="O2" s="19"/>
    </row>
    <row r="3" spans="1:15" ht="14.25" x14ac:dyDescent="0.2">
      <c r="A3" s="19" t="s">
        <v>17</v>
      </c>
      <c r="B3" s="25" t="s">
        <v>70</v>
      </c>
      <c r="C3" s="25"/>
      <c r="D3" s="25"/>
      <c r="E3" s="25"/>
      <c r="F3" s="101"/>
      <c r="G3" s="25"/>
      <c r="H3" s="25"/>
      <c r="I3" s="25"/>
      <c r="J3" s="25"/>
      <c r="K3" s="21" t="s">
        <v>60</v>
      </c>
      <c r="L3" s="19"/>
      <c r="M3" s="19"/>
      <c r="N3" s="19"/>
      <c r="O3" s="19"/>
    </row>
    <row r="4" spans="1:15" ht="14.25" x14ac:dyDescent="0.2">
      <c r="A4" s="26" t="s">
        <v>78</v>
      </c>
      <c r="B4" s="28" t="s">
        <v>79</v>
      </c>
      <c r="C4" s="78" t="s">
        <v>26</v>
      </c>
      <c r="D4" s="30" t="s">
        <v>71</v>
      </c>
      <c r="E4" s="28" t="s">
        <v>80</v>
      </c>
      <c r="F4" s="29"/>
      <c r="G4" s="28" t="s">
        <v>81</v>
      </c>
      <c r="H4" s="28" t="s">
        <v>30</v>
      </c>
      <c r="I4" s="28" t="s">
        <v>82</v>
      </c>
      <c r="J4" s="28" t="s">
        <v>83</v>
      </c>
      <c r="K4" s="28" t="s">
        <v>62</v>
      </c>
      <c r="L4" s="19"/>
      <c r="M4" s="19"/>
      <c r="N4" s="19"/>
      <c r="O4" s="19"/>
    </row>
    <row r="5" spans="1:15" ht="14.25" x14ac:dyDescent="0.2">
      <c r="A5" s="19"/>
      <c r="B5" s="174" t="s">
        <v>84</v>
      </c>
      <c r="C5" s="174"/>
      <c r="D5" s="174"/>
      <c r="E5" s="174"/>
      <c r="F5" s="174"/>
      <c r="G5" s="174"/>
      <c r="H5" s="174"/>
      <c r="I5" s="174"/>
      <c r="J5" s="174"/>
      <c r="K5" s="174"/>
      <c r="L5" s="19"/>
      <c r="M5" s="19"/>
      <c r="N5" s="19"/>
      <c r="O5" s="19"/>
    </row>
    <row r="6" spans="1:15" ht="14.25" x14ac:dyDescent="0.2">
      <c r="A6" s="19" t="s">
        <v>34</v>
      </c>
      <c r="B6" s="102">
        <v>476.97603460691334</v>
      </c>
      <c r="C6" s="102">
        <v>5945</v>
      </c>
      <c r="D6" s="103">
        <v>1.0880000000000001</v>
      </c>
      <c r="E6" s="102">
        <v>6423.0879999999997</v>
      </c>
      <c r="F6" s="104"/>
      <c r="G6" s="102">
        <v>1712.01</v>
      </c>
      <c r="H6" s="105">
        <v>340.64748459156186</v>
      </c>
      <c r="I6" s="102">
        <v>3914.4</v>
      </c>
      <c r="J6" s="106">
        <f>E6-K6</f>
        <v>5967.0811380282848</v>
      </c>
      <c r="K6" s="102">
        <v>456.0068619717149</v>
      </c>
      <c r="L6" s="19"/>
      <c r="M6" s="19"/>
      <c r="N6" s="19"/>
      <c r="O6" s="19"/>
    </row>
    <row r="7" spans="1:15" ht="16.5" x14ac:dyDescent="0.2">
      <c r="A7" s="23" t="s">
        <v>35</v>
      </c>
      <c r="B7" s="106">
        <f>K6</f>
        <v>456.0068619717149</v>
      </c>
      <c r="C7" s="106">
        <v>4435</v>
      </c>
      <c r="D7" s="107">
        <v>1</v>
      </c>
      <c r="E7" s="106">
        <f>B7+C7+D7</f>
        <v>4892.0068619717149</v>
      </c>
      <c r="F7" s="108"/>
      <c r="G7" s="106">
        <v>1562.7429999999999</v>
      </c>
      <c r="H7" s="109">
        <v>282.68453874670092</v>
      </c>
      <c r="I7" s="106">
        <v>2687</v>
      </c>
      <c r="J7" s="106">
        <f>E7-K7</f>
        <v>4532.4953140718344</v>
      </c>
      <c r="K7" s="106">
        <v>359.5115478998805</v>
      </c>
      <c r="L7" s="19"/>
      <c r="M7" s="19"/>
      <c r="N7" s="19"/>
      <c r="O7" s="19"/>
    </row>
    <row r="8" spans="1:15" ht="16.5" x14ac:dyDescent="0.2">
      <c r="A8" s="17" t="s">
        <v>36</v>
      </c>
      <c r="B8" s="110">
        <f>K7</f>
        <v>359.5115478998805</v>
      </c>
      <c r="C8" s="110">
        <v>5377</v>
      </c>
      <c r="D8" s="111">
        <v>30</v>
      </c>
      <c r="E8" s="110">
        <f>B8+C8+D8</f>
        <v>5766.5115478998805</v>
      </c>
      <c r="F8" s="112"/>
      <c r="G8" s="110">
        <v>1475</v>
      </c>
      <c r="H8" s="113">
        <v>250</v>
      </c>
      <c r="I8" s="110">
        <v>3646.2</v>
      </c>
      <c r="J8" s="110">
        <f>E8-K8</f>
        <v>5371.2</v>
      </c>
      <c r="K8" s="110">
        <v>395.31154789988068</v>
      </c>
      <c r="L8" s="19"/>
      <c r="M8" s="19"/>
      <c r="N8" s="19"/>
      <c r="O8" s="19"/>
    </row>
    <row r="9" spans="1:15" ht="16.5" x14ac:dyDescent="0.2">
      <c r="A9" s="58" t="s">
        <v>85</v>
      </c>
      <c r="B9" s="19"/>
      <c r="C9" s="104"/>
      <c r="D9" s="104"/>
      <c r="E9" s="104"/>
      <c r="F9" s="104"/>
      <c r="G9" s="114"/>
      <c r="H9" s="104"/>
      <c r="I9" s="104"/>
      <c r="J9" s="104"/>
      <c r="K9" s="19"/>
      <c r="L9" s="19"/>
      <c r="M9" s="19"/>
      <c r="N9" s="19"/>
      <c r="O9" s="19"/>
    </row>
    <row r="10" spans="1:15" ht="14.25" x14ac:dyDescent="0.2">
      <c r="A10" s="19" t="s">
        <v>86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25" x14ac:dyDescent="0.2">
      <c r="A11" s="19" t="s">
        <v>87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4.25" x14ac:dyDescent="0.2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4.2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4.25" x14ac:dyDescent="0.2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4.25" x14ac:dyDescent="0.2">
      <c r="A15" s="19"/>
      <c r="B15" s="169" t="s">
        <v>58</v>
      </c>
      <c r="C15" s="169"/>
      <c r="D15" s="169"/>
      <c r="E15" s="169"/>
      <c r="F15" s="19"/>
      <c r="G15" s="169" t="s">
        <v>59</v>
      </c>
      <c r="H15" s="169"/>
      <c r="I15" s="169"/>
      <c r="J15" s="19"/>
      <c r="K15" s="19"/>
      <c r="L15" s="19"/>
      <c r="M15" s="19"/>
      <c r="N15" s="19"/>
      <c r="O15" s="19"/>
    </row>
    <row r="16" spans="1:15" ht="14.25" x14ac:dyDescent="0.2">
      <c r="A16" s="19" t="s">
        <v>17</v>
      </c>
      <c r="B16" s="21" t="s">
        <v>70</v>
      </c>
      <c r="C16" s="25"/>
      <c r="D16" s="25"/>
      <c r="E16" s="25"/>
      <c r="F16" s="25"/>
      <c r="G16" s="25"/>
      <c r="H16" s="25"/>
      <c r="I16" s="25"/>
      <c r="J16" s="21" t="s">
        <v>60</v>
      </c>
      <c r="K16" s="19"/>
      <c r="L16" s="19"/>
      <c r="M16" s="19"/>
      <c r="N16" s="19"/>
      <c r="O16" s="19"/>
    </row>
    <row r="17" spans="1:15" ht="14.25" x14ac:dyDescent="0.2">
      <c r="A17" s="26" t="s">
        <v>61</v>
      </c>
      <c r="B17" s="28" t="s">
        <v>62</v>
      </c>
      <c r="C17" s="78" t="s">
        <v>26</v>
      </c>
      <c r="D17" s="30" t="s">
        <v>71</v>
      </c>
      <c r="E17" s="28" t="s">
        <v>83</v>
      </c>
      <c r="F17" s="29"/>
      <c r="G17" s="106" t="s">
        <v>88</v>
      </c>
      <c r="H17" s="28" t="s">
        <v>30</v>
      </c>
      <c r="I17" s="30" t="s">
        <v>63</v>
      </c>
      <c r="J17" s="28" t="s">
        <v>62</v>
      </c>
      <c r="K17" s="19"/>
      <c r="L17" s="19"/>
      <c r="M17" s="19"/>
      <c r="N17" s="19"/>
      <c r="O17" s="19"/>
    </row>
    <row r="18" spans="1:15" ht="14.25" x14ac:dyDescent="0.2">
      <c r="A18" s="19"/>
      <c r="B18" s="174" t="s">
        <v>89</v>
      </c>
      <c r="C18" s="174"/>
      <c r="D18" s="174"/>
      <c r="E18" s="174"/>
      <c r="F18" s="174"/>
      <c r="G18" s="174"/>
      <c r="H18" s="174"/>
      <c r="I18" s="174"/>
      <c r="J18" s="174"/>
      <c r="K18" s="19"/>
      <c r="L18" s="19"/>
      <c r="M18" s="19"/>
      <c r="N18" s="19"/>
      <c r="O18" s="19"/>
    </row>
    <row r="19" spans="1:15" ht="14.25" x14ac:dyDescent="0.2">
      <c r="A19" s="19" t="s">
        <v>34</v>
      </c>
      <c r="B19" s="102">
        <v>43</v>
      </c>
      <c r="C19" s="105">
        <v>779.976</v>
      </c>
      <c r="D19" s="103">
        <v>0</v>
      </c>
      <c r="E19" s="105">
        <v>822.976</v>
      </c>
      <c r="F19" s="19"/>
      <c r="G19" s="105">
        <v>688.44474810762813</v>
      </c>
      <c r="H19" s="105">
        <v>109.65925189237197</v>
      </c>
      <c r="I19" s="109">
        <f>SUM(G19:H19)</f>
        <v>798.10400000000004</v>
      </c>
      <c r="J19" s="102">
        <v>24.872</v>
      </c>
      <c r="K19" s="19"/>
      <c r="L19" s="19"/>
      <c r="M19" s="19"/>
      <c r="N19" s="19"/>
      <c r="O19" s="19"/>
    </row>
    <row r="20" spans="1:15" ht="16.5" x14ac:dyDescent="0.2">
      <c r="A20" s="23" t="s">
        <v>35</v>
      </c>
      <c r="B20" s="106">
        <f>J19</f>
        <v>24.872</v>
      </c>
      <c r="C20" s="109">
        <v>648.57100000000003</v>
      </c>
      <c r="D20" s="107">
        <v>0</v>
      </c>
      <c r="E20" s="109">
        <f>B20+C20+D20</f>
        <v>673.44299999999998</v>
      </c>
      <c r="F20" s="108"/>
      <c r="G20" s="109">
        <v>573.37749036166895</v>
      </c>
      <c r="H20" s="109">
        <v>60.759509638330982</v>
      </c>
      <c r="I20" s="109">
        <f>SUM(G20:H20)</f>
        <v>634.13699999999994</v>
      </c>
      <c r="J20" s="106">
        <v>39.305999999999997</v>
      </c>
      <c r="K20" s="19"/>
      <c r="L20" s="19"/>
      <c r="M20" s="19"/>
      <c r="N20" s="19"/>
      <c r="O20" s="19"/>
    </row>
    <row r="21" spans="1:15" ht="16.5" x14ac:dyDescent="0.2">
      <c r="A21" s="17" t="s">
        <v>36</v>
      </c>
      <c r="B21" s="110">
        <f>J20</f>
        <v>39.305999999999997</v>
      </c>
      <c r="C21" s="113">
        <v>650</v>
      </c>
      <c r="D21" s="111">
        <v>0</v>
      </c>
      <c r="E21" s="113">
        <f>B21+C21+D21</f>
        <v>689.30600000000004</v>
      </c>
      <c r="F21" s="112"/>
      <c r="G21" s="113">
        <v>589.30600000000004</v>
      </c>
      <c r="H21" s="113">
        <v>75</v>
      </c>
      <c r="I21" s="113">
        <f>SUM(G21:H21)</f>
        <v>664.30600000000004</v>
      </c>
      <c r="J21" s="110">
        <v>25</v>
      </c>
      <c r="K21" s="19"/>
      <c r="L21" s="19"/>
      <c r="M21" s="19"/>
      <c r="N21" s="19"/>
      <c r="O21" s="19"/>
    </row>
    <row r="22" spans="1:15" ht="16.5" x14ac:dyDescent="0.2">
      <c r="A22" s="58" t="s">
        <v>85</v>
      </c>
      <c r="B22" s="19"/>
      <c r="C22" s="104"/>
      <c r="D22" s="104"/>
      <c r="E22" s="104"/>
      <c r="F22" s="104"/>
      <c r="G22" s="104"/>
      <c r="H22" s="104"/>
      <c r="I22" s="19"/>
      <c r="J22" s="19"/>
      <c r="K22" s="19"/>
      <c r="L22" s="19"/>
      <c r="M22" s="19"/>
      <c r="N22" s="19"/>
      <c r="O22" s="19"/>
    </row>
    <row r="23" spans="1:15" ht="14.25" x14ac:dyDescent="0.2">
      <c r="A23" s="19" t="s">
        <v>90</v>
      </c>
      <c r="B23" s="108"/>
      <c r="C23" s="108"/>
      <c r="D23" s="108"/>
      <c r="E23" s="108"/>
      <c r="F23" s="108"/>
      <c r="G23" s="108"/>
      <c r="H23" s="108"/>
      <c r="I23" s="19"/>
      <c r="J23" s="19"/>
      <c r="K23" s="19"/>
      <c r="L23" s="19"/>
      <c r="M23" s="19"/>
      <c r="N23" s="19"/>
      <c r="O23" s="19"/>
    </row>
    <row r="24" spans="1:15" ht="14.25" x14ac:dyDescent="0.2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4.25" x14ac:dyDescent="0.2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4.25" x14ac:dyDescent="0.2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4.25" x14ac:dyDescent="0.2">
      <c r="A27" s="19"/>
      <c r="B27" s="169" t="s">
        <v>58</v>
      </c>
      <c r="C27" s="169"/>
      <c r="D27" s="169"/>
      <c r="E27" s="169"/>
      <c r="F27" s="19"/>
      <c r="G27" s="169" t="s">
        <v>59</v>
      </c>
      <c r="H27" s="169"/>
      <c r="I27" s="169"/>
      <c r="J27" s="19"/>
      <c r="K27" s="19"/>
      <c r="L27" s="19"/>
      <c r="M27" s="19"/>
      <c r="N27" s="19"/>
      <c r="O27" s="19"/>
    </row>
    <row r="28" spans="1:15" ht="14.25" x14ac:dyDescent="0.2">
      <c r="A28" s="19" t="s">
        <v>17</v>
      </c>
      <c r="B28" s="21" t="s">
        <v>70</v>
      </c>
      <c r="C28" s="25"/>
      <c r="D28" s="25"/>
      <c r="E28" s="25"/>
      <c r="F28" s="25"/>
      <c r="G28" s="25"/>
      <c r="H28" s="25"/>
      <c r="I28" s="25"/>
      <c r="J28" s="21" t="s">
        <v>60</v>
      </c>
      <c r="K28" s="19"/>
      <c r="L28" s="19"/>
      <c r="M28" s="19"/>
      <c r="N28" s="19"/>
      <c r="O28" s="19"/>
    </row>
    <row r="29" spans="1:15" ht="14.25" x14ac:dyDescent="0.2">
      <c r="A29" s="26" t="s">
        <v>61</v>
      </c>
      <c r="B29" s="28" t="s">
        <v>62</v>
      </c>
      <c r="C29" s="28" t="s">
        <v>26</v>
      </c>
      <c r="D29" s="30" t="s">
        <v>71</v>
      </c>
      <c r="E29" s="28" t="s">
        <v>83</v>
      </c>
      <c r="F29" s="29"/>
      <c r="G29" s="28" t="s">
        <v>64</v>
      </c>
      <c r="H29" s="28" t="s">
        <v>30</v>
      </c>
      <c r="I29" s="28" t="s">
        <v>63</v>
      </c>
      <c r="J29" s="28" t="s">
        <v>66</v>
      </c>
      <c r="K29" s="19"/>
      <c r="L29" s="19"/>
      <c r="M29" s="19"/>
      <c r="N29" s="19"/>
      <c r="O29" s="19"/>
    </row>
    <row r="30" spans="1:15" ht="14.25" x14ac:dyDescent="0.2">
      <c r="A30" s="19"/>
      <c r="B30" s="174" t="s">
        <v>91</v>
      </c>
      <c r="C30" s="174"/>
      <c r="D30" s="174"/>
      <c r="E30" s="174"/>
      <c r="F30" s="174"/>
      <c r="G30" s="174"/>
      <c r="H30" s="174"/>
      <c r="I30" s="174"/>
      <c r="J30" s="174"/>
      <c r="K30" s="19"/>
      <c r="L30" s="19"/>
      <c r="M30" s="19"/>
      <c r="N30" s="19"/>
      <c r="O30" s="19"/>
    </row>
    <row r="31" spans="1:15" ht="14.25" x14ac:dyDescent="0.2">
      <c r="A31" s="19" t="s">
        <v>34</v>
      </c>
      <c r="B31" s="103">
        <v>35.040999999999997</v>
      </c>
      <c r="C31" s="105">
        <v>481.34800000000001</v>
      </c>
      <c r="D31" s="103">
        <v>0.26666000000000001</v>
      </c>
      <c r="E31" s="115">
        <f>B31+C31+D31</f>
        <v>516.65566000000001</v>
      </c>
      <c r="F31" s="19"/>
      <c r="G31" s="109">
        <f>I31-H31</f>
        <v>388.20178644136797</v>
      </c>
      <c r="H31" s="105">
        <v>83.915873558632001</v>
      </c>
      <c r="I31" s="109">
        <f>E31-J31</f>
        <v>472.11766</v>
      </c>
      <c r="J31" s="109">
        <v>44.537999999999997</v>
      </c>
      <c r="K31" s="19"/>
      <c r="L31" s="19"/>
      <c r="M31" s="19"/>
      <c r="N31" s="19"/>
      <c r="O31" s="19"/>
    </row>
    <row r="32" spans="1:15" ht="16.5" x14ac:dyDescent="0.2">
      <c r="A32" s="23" t="s">
        <v>35</v>
      </c>
      <c r="B32" s="107">
        <f>J31</f>
        <v>44.537999999999997</v>
      </c>
      <c r="C32" s="109">
        <v>399.91800000000001</v>
      </c>
      <c r="D32" s="107">
        <v>21.365218272682</v>
      </c>
      <c r="E32" s="115">
        <f>B32+C32+D32</f>
        <v>465.82121827268202</v>
      </c>
      <c r="F32" s="108"/>
      <c r="G32" s="109">
        <f>I32-H32</f>
        <v>355.51274692573605</v>
      </c>
      <c r="H32" s="109">
        <v>62.100471346945994</v>
      </c>
      <c r="I32" s="109">
        <f>E32-J32</f>
        <v>417.61321827268205</v>
      </c>
      <c r="J32" s="109">
        <v>48.207999999999998</v>
      </c>
      <c r="K32" s="19"/>
      <c r="L32" s="19"/>
      <c r="M32" s="19"/>
      <c r="N32" s="19"/>
      <c r="O32" s="19"/>
    </row>
    <row r="33" spans="1:15" ht="16.5" x14ac:dyDescent="0.2">
      <c r="A33" s="17" t="s">
        <v>36</v>
      </c>
      <c r="B33" s="111">
        <f>J32</f>
        <v>48.207999999999998</v>
      </c>
      <c r="C33" s="113">
        <v>390</v>
      </c>
      <c r="D33" s="111">
        <v>5</v>
      </c>
      <c r="E33" s="116">
        <f>B33+C33+D33</f>
        <v>443.20799999999997</v>
      </c>
      <c r="F33" s="112"/>
      <c r="G33" s="113">
        <f>I33-H33</f>
        <v>332.20799999999997</v>
      </c>
      <c r="H33" s="113">
        <v>66</v>
      </c>
      <c r="I33" s="113">
        <f>E33-J33</f>
        <v>398.20799999999997</v>
      </c>
      <c r="J33" s="113">
        <v>45</v>
      </c>
      <c r="K33" s="19"/>
      <c r="L33" s="19"/>
      <c r="M33" s="19"/>
      <c r="N33" s="19"/>
      <c r="O33" s="19"/>
    </row>
    <row r="34" spans="1:15" ht="16.5" x14ac:dyDescent="0.2">
      <c r="A34" s="58" t="s">
        <v>85</v>
      </c>
      <c r="B34" s="19"/>
      <c r="C34" s="104"/>
      <c r="D34" s="104"/>
      <c r="E34" s="104"/>
      <c r="F34" s="104"/>
      <c r="G34" s="104"/>
      <c r="H34" s="104"/>
      <c r="I34" s="19"/>
      <c r="J34" s="19"/>
      <c r="K34" s="19"/>
      <c r="L34" s="19"/>
      <c r="M34" s="19"/>
      <c r="N34" s="19"/>
      <c r="O34" s="19"/>
    </row>
    <row r="35" spans="1:15" ht="14.25" x14ac:dyDescent="0.2">
      <c r="A35" s="19" t="s">
        <v>90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4.25" x14ac:dyDescent="0.2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4.25" x14ac:dyDescent="0.2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4.25" x14ac:dyDescent="0.2">
      <c r="A39" s="19"/>
      <c r="B39" s="169" t="s">
        <v>13</v>
      </c>
      <c r="C39" s="169"/>
      <c r="D39" s="21" t="s">
        <v>14</v>
      </c>
      <c r="E39" s="169" t="s">
        <v>15</v>
      </c>
      <c r="F39" s="169"/>
      <c r="G39" s="169"/>
      <c r="H39" s="169"/>
      <c r="I39" s="19"/>
      <c r="J39" s="169" t="s">
        <v>59</v>
      </c>
      <c r="K39" s="169"/>
      <c r="L39" s="169"/>
      <c r="M39" s="169"/>
      <c r="N39" s="169"/>
      <c r="O39" s="100"/>
    </row>
    <row r="40" spans="1:15" ht="14.25" x14ac:dyDescent="0.2">
      <c r="A40" s="19" t="s">
        <v>17</v>
      </c>
      <c r="B40" s="21" t="s">
        <v>18</v>
      </c>
      <c r="C40" s="21" t="s">
        <v>19</v>
      </c>
      <c r="D40" s="19"/>
      <c r="E40" s="21" t="s">
        <v>70</v>
      </c>
      <c r="F40" s="21"/>
      <c r="G40" s="21"/>
      <c r="H40" s="21"/>
      <c r="I40" s="19"/>
      <c r="J40" s="117" t="s">
        <v>88</v>
      </c>
      <c r="K40" s="21"/>
      <c r="L40" s="21" t="s">
        <v>22</v>
      </c>
      <c r="M40" s="21"/>
      <c r="N40" s="21"/>
      <c r="O40" s="21" t="s">
        <v>60</v>
      </c>
    </row>
    <row r="41" spans="1:15" ht="14.25" x14ac:dyDescent="0.2">
      <c r="A41" s="26" t="s">
        <v>78</v>
      </c>
      <c r="B41" s="27"/>
      <c r="C41" s="27"/>
      <c r="D41" s="27"/>
      <c r="E41" s="28" t="s">
        <v>62</v>
      </c>
      <c r="F41" s="28" t="s">
        <v>26</v>
      </c>
      <c r="G41" s="28" t="s">
        <v>71</v>
      </c>
      <c r="H41" s="28" t="s">
        <v>83</v>
      </c>
      <c r="I41" s="28"/>
      <c r="J41" s="28" t="s">
        <v>92</v>
      </c>
      <c r="K41" s="28" t="s">
        <v>81</v>
      </c>
      <c r="L41" s="28" t="s">
        <v>29</v>
      </c>
      <c r="M41" s="30" t="s">
        <v>30</v>
      </c>
      <c r="N41" s="28" t="s">
        <v>63</v>
      </c>
      <c r="O41" s="28" t="s">
        <v>66</v>
      </c>
    </row>
    <row r="42" spans="1:15" ht="14.25" x14ac:dyDescent="0.2">
      <c r="A42" s="19"/>
      <c r="B42" s="172" t="s">
        <v>93</v>
      </c>
      <c r="C42" s="173"/>
      <c r="D42" s="118" t="s">
        <v>94</v>
      </c>
      <c r="E42" s="175" t="s">
        <v>95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3"/>
    </row>
    <row r="43" spans="1:15" ht="14.25" x14ac:dyDescent="0.2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4.25" x14ac:dyDescent="0.2">
      <c r="A44" s="19" t="s">
        <v>34</v>
      </c>
      <c r="B44" s="102">
        <v>1432.7</v>
      </c>
      <c r="C44" s="102">
        <v>1389.7</v>
      </c>
      <c r="D44" s="106">
        <f>F44*1000/C44</f>
        <v>3933.5734331150607</v>
      </c>
      <c r="E44" s="102">
        <v>2421.09</v>
      </c>
      <c r="F44" s="102">
        <v>5466.4870000000001</v>
      </c>
      <c r="G44" s="109">
        <v>113.82652333129602</v>
      </c>
      <c r="H44" s="106">
        <f>SUM(E44:G44)</f>
        <v>8001.4035233312961</v>
      </c>
      <c r="I44" s="102"/>
      <c r="J44" s="102">
        <v>3221.4</v>
      </c>
      <c r="K44" s="102">
        <v>774.15131240000005</v>
      </c>
      <c r="L44" s="109">
        <f>N44-J44-K44-M44</f>
        <v>277.31027254689639</v>
      </c>
      <c r="M44" s="105">
        <v>1610.288415053104</v>
      </c>
      <c r="N44" s="102">
        <v>5883.1500000000005</v>
      </c>
      <c r="O44" s="102">
        <v>2118.1880000000001</v>
      </c>
    </row>
    <row r="45" spans="1:15" ht="16.5" x14ac:dyDescent="0.2">
      <c r="A45" s="23" t="s">
        <v>35</v>
      </c>
      <c r="B45" s="106">
        <v>1662.5</v>
      </c>
      <c r="C45" s="106">
        <v>1615.2</v>
      </c>
      <c r="D45" s="106">
        <f>F45*1000/C45</f>
        <v>3812.7476473501733</v>
      </c>
      <c r="E45" s="106">
        <f>O44</f>
        <v>2118.1880000000001</v>
      </c>
      <c r="F45" s="106">
        <v>6158.35</v>
      </c>
      <c r="G45" s="109">
        <v>121.04780464882167</v>
      </c>
      <c r="H45" s="106">
        <f>SUM(E45:G45)</f>
        <v>8397.5858046488229</v>
      </c>
      <c r="I45" s="106"/>
      <c r="J45" s="106">
        <v>3357.2</v>
      </c>
      <c r="K45" s="106">
        <v>872.91017669999985</v>
      </c>
      <c r="L45" s="109">
        <f>N45-J45-K45-M45</f>
        <v>782.56198954251931</v>
      </c>
      <c r="M45" s="109">
        <v>1416.7516384063038</v>
      </c>
      <c r="N45" s="106">
        <f>H45-O45</f>
        <v>6429.4238046488226</v>
      </c>
      <c r="O45" s="106">
        <v>1968.162</v>
      </c>
    </row>
    <row r="46" spans="1:15" ht="16.5" x14ac:dyDescent="0.2">
      <c r="A46" s="17" t="s">
        <v>36</v>
      </c>
      <c r="B46" s="110">
        <v>1585.2</v>
      </c>
      <c r="C46" s="110">
        <v>1545</v>
      </c>
      <c r="D46" s="110">
        <f>F46*1000/C46</f>
        <v>4135.46925566343</v>
      </c>
      <c r="E46" s="110">
        <f>O45</f>
        <v>1968.162</v>
      </c>
      <c r="F46" s="110">
        <v>6389.3</v>
      </c>
      <c r="G46" s="113">
        <v>115</v>
      </c>
      <c r="H46" s="110">
        <f>SUM(E46:G46)</f>
        <v>8472.4619999999995</v>
      </c>
      <c r="I46" s="110"/>
      <c r="J46" s="110">
        <v>3390.7563826135997</v>
      </c>
      <c r="K46" s="110">
        <v>890</v>
      </c>
      <c r="L46" s="113">
        <f>N46-J46-K46-M46</f>
        <v>657.68001738639987</v>
      </c>
      <c r="M46" s="113">
        <v>1250</v>
      </c>
      <c r="N46" s="110">
        <f>H46-O46</f>
        <v>6188.4363999999996</v>
      </c>
      <c r="O46" s="110">
        <v>2284.0255999999999</v>
      </c>
    </row>
    <row r="47" spans="1:15" ht="16.5" x14ac:dyDescent="0.2">
      <c r="A47" s="58" t="s">
        <v>85</v>
      </c>
      <c r="B47" s="19"/>
      <c r="C47" s="104"/>
      <c r="D47" s="104"/>
      <c r="E47" s="104"/>
      <c r="F47" s="104"/>
      <c r="G47" s="104"/>
      <c r="H47" s="104"/>
      <c r="I47" s="19"/>
      <c r="J47" s="19"/>
      <c r="K47" s="19"/>
      <c r="L47" s="19"/>
      <c r="M47" s="19"/>
      <c r="N47" s="19"/>
      <c r="O47" s="19"/>
    </row>
    <row r="48" spans="1:15" ht="14.25" x14ac:dyDescent="0.2">
      <c r="A48" s="19" t="s">
        <v>96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25" x14ac:dyDescent="0.2">
      <c r="A49" s="19" t="s">
        <v>87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4.25" x14ac:dyDescent="0.2">
      <c r="A50" s="25" t="s">
        <v>57</v>
      </c>
      <c r="B50" s="119">
        <f ca="1">NOW()</f>
        <v>44602.570627199071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5" customHeight="1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.75" x14ac:dyDescent="0.25">
      <c r="G52" s="84"/>
      <c r="H52" s="84"/>
    </row>
    <row r="53" spans="1:15" ht="15.75" x14ac:dyDescent="0.25">
      <c r="G53" s="84"/>
      <c r="H53" s="84"/>
    </row>
    <row r="54" spans="1:15" ht="15.75" x14ac:dyDescent="0.25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0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2" width="18.85546875" style="18" bestFit="1" customWidth="1"/>
    <col min="3" max="3" width="22.140625" style="18" bestFit="1" customWidth="1"/>
    <col min="4" max="5" width="25.7109375" style="18" bestFit="1" customWidth="1"/>
    <col min="6" max="6" width="16.7109375" style="18" bestFit="1" customWidth="1"/>
    <col min="7" max="7" width="18.85546875" style="18" bestFit="1" customWidth="1"/>
    <col min="8" max="16384" width="9.140625" style="18"/>
  </cols>
  <sheetData>
    <row r="1" spans="1:8" ht="15.6" customHeight="1" x14ac:dyDescent="0.2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 x14ac:dyDescent="0.2">
      <c r="A2" s="23" t="s">
        <v>97</v>
      </c>
      <c r="B2" s="40" t="s">
        <v>98</v>
      </c>
      <c r="C2" s="40" t="s">
        <v>99</v>
      </c>
      <c r="D2" s="40" t="s">
        <v>100</v>
      </c>
      <c r="E2" s="40" t="s">
        <v>101</v>
      </c>
      <c r="F2" s="40" t="s">
        <v>102</v>
      </c>
      <c r="G2" s="40" t="s">
        <v>103</v>
      </c>
      <c r="H2" s="59"/>
    </row>
    <row r="3" spans="1:8" ht="15.6" customHeight="1" x14ac:dyDescent="0.2">
      <c r="A3" s="17" t="s">
        <v>104</v>
      </c>
      <c r="B3" s="29"/>
      <c r="C3" s="65"/>
      <c r="D3" s="65"/>
      <c r="E3" s="65"/>
      <c r="F3" s="65"/>
      <c r="G3" s="65"/>
      <c r="H3" s="59"/>
    </row>
    <row r="4" spans="1:8" ht="14.25" x14ac:dyDescent="0.2">
      <c r="A4" s="66"/>
      <c r="B4" s="67" t="s">
        <v>105</v>
      </c>
      <c r="C4" s="67" t="s">
        <v>106</v>
      </c>
      <c r="D4" s="67" t="s">
        <v>107</v>
      </c>
      <c r="E4" s="67" t="s">
        <v>107</v>
      </c>
      <c r="F4" s="67" t="s">
        <v>108</v>
      </c>
      <c r="G4" s="67" t="s">
        <v>105</v>
      </c>
      <c r="H4" s="59"/>
    </row>
    <row r="5" spans="1:8" ht="14.25" x14ac:dyDescent="0.2">
      <c r="A5" s="19"/>
      <c r="B5" s="19"/>
      <c r="C5" s="19"/>
      <c r="D5" s="21"/>
      <c r="E5" s="19"/>
      <c r="F5" s="19"/>
      <c r="G5" s="19"/>
      <c r="H5" s="59"/>
    </row>
    <row r="6" spans="1:8" ht="14.25" x14ac:dyDescent="0.2">
      <c r="A6" s="19" t="s">
        <v>109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4.25" x14ac:dyDescent="0.2">
      <c r="A7" s="19" t="s">
        <v>110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4.25" x14ac:dyDescent="0.2">
      <c r="A8" s="19" t="s">
        <v>111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4.25" x14ac:dyDescent="0.2">
      <c r="A9" s="19" t="s">
        <v>112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4.25" x14ac:dyDescent="0.2">
      <c r="A10" s="19" t="s">
        <v>113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4.25" x14ac:dyDescent="0.2">
      <c r="A11" s="19" t="s">
        <v>114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4.25" x14ac:dyDescent="0.2">
      <c r="A12" s="19" t="s">
        <v>115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4.25" x14ac:dyDescent="0.2">
      <c r="A13" s="19" t="s">
        <v>116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4.25" x14ac:dyDescent="0.2">
      <c r="A14" s="19" t="s">
        <v>117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4.25" x14ac:dyDescent="0.2">
      <c r="A15" s="19" t="s">
        <v>34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6.5" x14ac:dyDescent="0.2">
      <c r="A16" s="19" t="s">
        <v>118</v>
      </c>
      <c r="B16" s="68">
        <v>10.8</v>
      </c>
      <c r="C16" s="68">
        <v>194</v>
      </c>
      <c r="D16" s="68">
        <v>21.3</v>
      </c>
      <c r="E16" s="68">
        <v>18.400000000000002</v>
      </c>
      <c r="F16" s="147">
        <v>21</v>
      </c>
      <c r="G16" s="68">
        <v>11.102000000000002</v>
      </c>
      <c r="H16" s="59"/>
    </row>
    <row r="17" spans="1:8" ht="16.5" x14ac:dyDescent="0.2">
      <c r="A17" s="19" t="s">
        <v>119</v>
      </c>
      <c r="B17" s="68">
        <v>13</v>
      </c>
      <c r="C17" s="68">
        <v>245</v>
      </c>
      <c r="D17" s="68">
        <v>31.700000000000003</v>
      </c>
      <c r="E17" s="68">
        <v>32</v>
      </c>
      <c r="F17" s="147">
        <v>23.75</v>
      </c>
      <c r="G17" s="68">
        <v>27</v>
      </c>
      <c r="H17" s="59"/>
    </row>
    <row r="18" spans="1:8" ht="14.25" x14ac:dyDescent="0.2">
      <c r="A18" s="23"/>
      <c r="B18" s="69"/>
      <c r="C18" s="70"/>
      <c r="D18" s="71"/>
      <c r="E18" s="71"/>
      <c r="F18" s="72"/>
      <c r="G18" s="73"/>
      <c r="H18" s="60"/>
    </row>
    <row r="19" spans="1:8" ht="15" x14ac:dyDescent="0.25">
      <c r="A19" s="74" t="s">
        <v>37</v>
      </c>
      <c r="B19" s="68"/>
      <c r="C19" s="68"/>
      <c r="D19" s="68"/>
      <c r="E19" s="68"/>
      <c r="F19" s="68"/>
      <c r="G19" s="68"/>
    </row>
    <row r="20" spans="1:8" ht="14.25" x14ac:dyDescent="0.2">
      <c r="A20" s="23" t="s">
        <v>38</v>
      </c>
      <c r="B20" s="68">
        <v>9.24</v>
      </c>
      <c r="C20" s="68">
        <v>164</v>
      </c>
      <c r="D20" s="68">
        <v>23.7</v>
      </c>
      <c r="E20" s="68">
        <v>16.399999999999999</v>
      </c>
      <c r="F20" s="68">
        <v>20.5</v>
      </c>
      <c r="G20" s="68">
        <v>9.64</v>
      </c>
    </row>
    <row r="21" spans="1:8" ht="14.25" x14ac:dyDescent="0.2">
      <c r="A21" s="23" t="s">
        <v>39</v>
      </c>
      <c r="B21" s="68">
        <v>9.6300000000000008</v>
      </c>
      <c r="C21" s="68">
        <v>189</v>
      </c>
      <c r="D21" s="68">
        <v>19.100000000000001</v>
      </c>
      <c r="E21" s="68">
        <v>16.2</v>
      </c>
      <c r="F21" s="68">
        <v>20.9</v>
      </c>
      <c r="G21" s="68">
        <v>9.76</v>
      </c>
    </row>
    <row r="22" spans="1:8" ht="14.25" x14ac:dyDescent="0.2">
      <c r="A22" s="23" t="s">
        <v>40</v>
      </c>
      <c r="B22" s="68">
        <v>10.3</v>
      </c>
      <c r="C22" s="68">
        <v>199</v>
      </c>
      <c r="D22" s="68">
        <v>18.899999999999999</v>
      </c>
      <c r="E22" s="68">
        <v>18.100000000000001</v>
      </c>
      <c r="F22" s="68">
        <v>21.2</v>
      </c>
      <c r="G22" s="68">
        <v>10.7</v>
      </c>
    </row>
    <row r="23" spans="1:8" ht="14.25" x14ac:dyDescent="0.2">
      <c r="A23" s="23" t="s">
        <v>42</v>
      </c>
      <c r="B23" s="68">
        <v>10.6</v>
      </c>
      <c r="C23" s="68">
        <v>195</v>
      </c>
      <c r="D23" s="68">
        <v>19.2</v>
      </c>
      <c r="E23" s="68">
        <v>17.2</v>
      </c>
      <c r="F23" s="68">
        <v>20.399999999999999</v>
      </c>
      <c r="G23" s="68">
        <v>10.9</v>
      </c>
    </row>
    <row r="24" spans="1:8" ht="14.25" x14ac:dyDescent="0.2">
      <c r="A24" s="23" t="s">
        <v>43</v>
      </c>
      <c r="B24" s="68">
        <v>10.9</v>
      </c>
      <c r="C24" s="68">
        <v>209</v>
      </c>
      <c r="D24" s="68">
        <v>19.5</v>
      </c>
      <c r="E24" s="68">
        <v>18.8</v>
      </c>
      <c r="F24" s="68">
        <v>20.5</v>
      </c>
      <c r="G24" s="68">
        <v>12</v>
      </c>
    </row>
    <row r="25" spans="1:8" ht="14.25" x14ac:dyDescent="0.2">
      <c r="A25" s="23" t="s">
        <v>44</v>
      </c>
      <c r="B25" s="68">
        <v>12.7</v>
      </c>
      <c r="C25" s="68">
        <v>185</v>
      </c>
      <c r="D25" s="68">
        <v>21.4</v>
      </c>
      <c r="E25" s="68">
        <v>20.399999999999999</v>
      </c>
      <c r="F25" s="68">
        <v>20.5</v>
      </c>
      <c r="G25" s="68">
        <v>13.2</v>
      </c>
    </row>
    <row r="26" spans="1:8" ht="14.25" x14ac:dyDescent="0.2">
      <c r="A26" s="23" t="s">
        <v>46</v>
      </c>
      <c r="B26" s="68">
        <v>13.2</v>
      </c>
      <c r="C26" s="68" t="s">
        <v>76</v>
      </c>
      <c r="D26" s="68">
        <v>21.5</v>
      </c>
      <c r="E26" s="68">
        <v>22</v>
      </c>
      <c r="F26" s="68">
        <v>21.2</v>
      </c>
      <c r="G26" s="68">
        <v>15.7</v>
      </c>
    </row>
    <row r="27" spans="1:8" ht="14.25" x14ac:dyDescent="0.2">
      <c r="A27" s="23" t="s">
        <v>47</v>
      </c>
      <c r="B27" s="68">
        <v>13.9</v>
      </c>
      <c r="C27" s="68" t="s">
        <v>76</v>
      </c>
      <c r="D27" s="68">
        <v>23.7</v>
      </c>
      <c r="E27" s="68">
        <v>23.8</v>
      </c>
      <c r="F27" s="68">
        <v>21.4</v>
      </c>
      <c r="G27" s="68">
        <v>18.100000000000001</v>
      </c>
    </row>
    <row r="28" spans="1:8" ht="14.25" x14ac:dyDescent="0.2">
      <c r="A28" s="23" t="s">
        <v>48</v>
      </c>
      <c r="B28" s="68">
        <v>14.8</v>
      </c>
      <c r="C28" s="68" t="s">
        <v>76</v>
      </c>
      <c r="D28" s="68">
        <v>26.4</v>
      </c>
      <c r="E28" s="68">
        <v>26.1</v>
      </c>
      <c r="F28" s="68">
        <v>21.3</v>
      </c>
      <c r="G28" s="68">
        <v>18.3</v>
      </c>
    </row>
    <row r="29" spans="1:8" ht="14.25" x14ac:dyDescent="0.2">
      <c r="A29" s="23" t="s">
        <v>50</v>
      </c>
      <c r="B29" s="68">
        <v>14.5</v>
      </c>
      <c r="C29" s="68" t="s">
        <v>76</v>
      </c>
      <c r="D29" s="68">
        <v>28.4</v>
      </c>
      <c r="E29" s="68">
        <v>26</v>
      </c>
      <c r="F29" s="68">
        <v>21.3</v>
      </c>
      <c r="G29" s="68">
        <v>19.899999999999999</v>
      </c>
    </row>
    <row r="30" spans="1:8" ht="14.25" x14ac:dyDescent="0.2">
      <c r="A30" s="23" t="s">
        <v>51</v>
      </c>
      <c r="B30" s="68">
        <v>14.1</v>
      </c>
      <c r="C30" s="68" t="s">
        <v>76</v>
      </c>
      <c r="D30" s="68">
        <v>28</v>
      </c>
      <c r="E30" s="68">
        <v>27.7</v>
      </c>
      <c r="F30" s="68">
        <v>21.6</v>
      </c>
      <c r="G30" s="68">
        <v>20.100000000000001</v>
      </c>
    </row>
    <row r="31" spans="1:8" ht="14.25" x14ac:dyDescent="0.2">
      <c r="A31" s="23" t="s">
        <v>52</v>
      </c>
      <c r="B31" s="68">
        <v>13.7</v>
      </c>
      <c r="C31" s="68">
        <v>255</v>
      </c>
      <c r="D31" s="68">
        <v>29.4</v>
      </c>
      <c r="E31" s="68">
        <v>30.9</v>
      </c>
      <c r="F31" s="68">
        <v>21.3</v>
      </c>
      <c r="G31" s="68">
        <v>20.2</v>
      </c>
    </row>
    <row r="32" spans="1:8" ht="14.25" x14ac:dyDescent="0.2">
      <c r="A32" s="23"/>
      <c r="B32" s="68"/>
      <c r="C32" s="68"/>
      <c r="D32" s="68"/>
      <c r="E32" s="68"/>
      <c r="F32" s="68"/>
      <c r="G32" s="68"/>
    </row>
    <row r="33" spans="1:7" ht="15" x14ac:dyDescent="0.25">
      <c r="A33" s="74" t="s">
        <v>54</v>
      </c>
      <c r="B33" s="68"/>
      <c r="C33" s="68"/>
      <c r="D33" s="68"/>
      <c r="E33" s="68"/>
      <c r="F33" s="68"/>
      <c r="G33" s="68"/>
    </row>
    <row r="34" spans="1:7" ht="14.25" x14ac:dyDescent="0.2">
      <c r="A34" s="23" t="s">
        <v>38</v>
      </c>
      <c r="B34" s="68">
        <v>12.2</v>
      </c>
      <c r="C34" s="68">
        <v>235</v>
      </c>
      <c r="D34" s="68">
        <v>30.7</v>
      </c>
      <c r="E34" s="68">
        <v>28.7</v>
      </c>
      <c r="F34" s="68">
        <v>22.3</v>
      </c>
      <c r="G34" s="68">
        <v>19.8</v>
      </c>
    </row>
    <row r="35" spans="1:7" ht="14.25" x14ac:dyDescent="0.2">
      <c r="A35" s="23" t="s">
        <v>39</v>
      </c>
      <c r="B35" s="68">
        <v>11.9</v>
      </c>
      <c r="C35" s="68">
        <v>244</v>
      </c>
      <c r="D35" s="68">
        <v>30.5</v>
      </c>
      <c r="E35" s="68">
        <v>29.5</v>
      </c>
      <c r="F35" s="68">
        <v>24</v>
      </c>
      <c r="G35" s="68">
        <v>25.1</v>
      </c>
    </row>
    <row r="36" spans="1:7" ht="14.25" x14ac:dyDescent="0.2">
      <c r="A36" s="23" t="s">
        <v>40</v>
      </c>
      <c r="B36" s="68">
        <v>12.2</v>
      </c>
      <c r="C36" s="68">
        <v>244</v>
      </c>
      <c r="D36" s="68">
        <v>30.2</v>
      </c>
      <c r="E36" s="68">
        <v>31.7</v>
      </c>
      <c r="F36" s="68">
        <v>25.4</v>
      </c>
      <c r="G36" s="68">
        <v>26.1</v>
      </c>
    </row>
    <row r="37" spans="1:7" ht="14.25" x14ac:dyDescent="0.2">
      <c r="A37" s="17" t="s">
        <v>42</v>
      </c>
      <c r="B37" s="16">
        <v>12.5</v>
      </c>
      <c r="C37" s="16">
        <v>239</v>
      </c>
      <c r="D37" s="16">
        <v>31.7</v>
      </c>
      <c r="E37" s="16">
        <v>32.5</v>
      </c>
      <c r="F37" s="16">
        <v>24</v>
      </c>
      <c r="G37" s="16">
        <v>31.4</v>
      </c>
    </row>
    <row r="38" spans="1:7" ht="16.5" x14ac:dyDescent="0.2">
      <c r="A38" s="19" t="s">
        <v>120</v>
      </c>
      <c r="B38" s="19"/>
      <c r="C38" s="19"/>
      <c r="D38" s="19"/>
      <c r="E38" s="19"/>
      <c r="F38" s="19"/>
      <c r="G38" s="19"/>
    </row>
    <row r="39" spans="1:7" ht="14.25" x14ac:dyDescent="0.2">
      <c r="A39" s="19" t="s">
        <v>121</v>
      </c>
      <c r="B39" s="19"/>
      <c r="C39" s="19"/>
      <c r="D39" s="19"/>
      <c r="E39" s="19"/>
      <c r="F39" s="19"/>
      <c r="G39" s="19"/>
    </row>
    <row r="40" spans="1:7" ht="14.25" x14ac:dyDescent="0.2">
      <c r="A40" s="25" t="s">
        <v>57</v>
      </c>
      <c r="B40" s="50">
        <f ca="1">NOW()</f>
        <v>44602.570627199071</v>
      </c>
      <c r="C40" s="19"/>
      <c r="D40" s="19"/>
      <c r="E40" s="19"/>
      <c r="F40" s="19"/>
      <c r="G40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61"/>
  <sheetViews>
    <sheetView showGridLines="0" zoomScale="70" zoomScaleNormal="70" workbookViewId="0"/>
  </sheetViews>
  <sheetFormatPr defaultColWidth="9.140625" defaultRowHeight="12.75" x14ac:dyDescent="0.2"/>
  <cols>
    <col min="1" max="2" width="11.7109375" style="18" customWidth="1"/>
    <col min="3" max="3" width="11.5703125" style="18" customWidth="1"/>
    <col min="4" max="4" width="13.7109375" style="18" customWidth="1"/>
    <col min="5" max="5" width="11.7109375" style="18" customWidth="1"/>
    <col min="6" max="6" width="11.5703125" style="18" bestFit="1" customWidth="1"/>
    <col min="7" max="7" width="10.7109375" style="18" customWidth="1"/>
    <col min="8" max="8" width="12" style="18" customWidth="1"/>
    <col min="9" max="9" width="13.42578125" style="18" customWidth="1"/>
    <col min="10" max="11" width="9.140625" style="18"/>
    <col min="12" max="12" width="22.28515625" style="18" bestFit="1" customWidth="1"/>
    <col min="13" max="13" width="20.28515625" style="18" bestFit="1" customWidth="1"/>
    <col min="14" max="16384" width="9.140625" style="18"/>
  </cols>
  <sheetData>
    <row r="1" spans="1:9" ht="14.25" x14ac:dyDescent="0.2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 x14ac:dyDescent="0.2">
      <c r="A2" s="75" t="s">
        <v>97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128</v>
      </c>
      <c r="I2" s="77" t="s">
        <v>129</v>
      </c>
    </row>
    <row r="3" spans="1:9" ht="15.6" customHeight="1" x14ac:dyDescent="0.2">
      <c r="A3" s="78" t="s">
        <v>104</v>
      </c>
      <c r="B3" s="28" t="s">
        <v>130</v>
      </c>
      <c r="C3" s="28" t="s">
        <v>131</v>
      </c>
      <c r="D3" s="28" t="s">
        <v>132</v>
      </c>
      <c r="E3" s="28" t="s">
        <v>132</v>
      </c>
      <c r="F3" s="28" t="s">
        <v>133</v>
      </c>
      <c r="G3" s="28" t="s">
        <v>133</v>
      </c>
      <c r="H3" s="28"/>
      <c r="I3" s="28" t="s">
        <v>134</v>
      </c>
    </row>
    <row r="4" spans="1:9" ht="14.25" x14ac:dyDescent="0.2">
      <c r="A4" s="19"/>
      <c r="B4" s="79" t="s">
        <v>135</v>
      </c>
      <c r="C4" s="80"/>
      <c r="D4" s="80"/>
      <c r="E4" s="80"/>
      <c r="F4" s="80"/>
      <c r="G4" s="80"/>
      <c r="H4" s="80"/>
      <c r="I4" s="80"/>
    </row>
    <row r="5" spans="1:9" ht="14.25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ht="14.25" x14ac:dyDescent="0.2">
      <c r="A6" s="19" t="s">
        <v>109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4.25" x14ac:dyDescent="0.2">
      <c r="A7" s="19" t="s">
        <v>110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4.25" x14ac:dyDescent="0.2">
      <c r="A8" s="19" t="s">
        <v>111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4.25" x14ac:dyDescent="0.2">
      <c r="A9" s="19" t="s">
        <v>112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4.25" x14ac:dyDescent="0.2">
      <c r="A10" s="19" t="s">
        <v>113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4.25" x14ac:dyDescent="0.2">
      <c r="A11" s="19" t="s">
        <v>114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4.25" x14ac:dyDescent="0.2">
      <c r="A12" s="19" t="s">
        <v>115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4.25" x14ac:dyDescent="0.2">
      <c r="A13" s="19" t="s">
        <v>116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4.25" x14ac:dyDescent="0.2">
      <c r="A14" s="19" t="s">
        <v>117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4.25" x14ac:dyDescent="0.2">
      <c r="A15" s="19" t="s">
        <v>34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6.5" x14ac:dyDescent="0.2">
      <c r="A16" s="19" t="s">
        <v>136</v>
      </c>
      <c r="B16" s="68">
        <v>56.87</v>
      </c>
      <c r="C16" s="68">
        <v>80.94</v>
      </c>
      <c r="D16" s="68">
        <v>79.000000000000014</v>
      </c>
      <c r="E16" s="68">
        <v>70.459999999999994</v>
      </c>
      <c r="F16" s="68">
        <v>101.4</v>
      </c>
      <c r="G16" s="68">
        <v>44</v>
      </c>
      <c r="H16" s="68">
        <v>43.5</v>
      </c>
      <c r="I16" s="68">
        <v>39</v>
      </c>
    </row>
    <row r="17" spans="1:10" ht="16.5" x14ac:dyDescent="0.2">
      <c r="A17" s="19" t="s">
        <v>137</v>
      </c>
      <c r="B17" s="68">
        <v>66</v>
      </c>
      <c r="C17" s="68">
        <v>96</v>
      </c>
      <c r="D17" s="68">
        <v>100</v>
      </c>
      <c r="E17" s="68">
        <v>81</v>
      </c>
      <c r="F17" s="68">
        <v>106</v>
      </c>
      <c r="G17" s="68">
        <v>78</v>
      </c>
      <c r="H17" s="68">
        <v>56</v>
      </c>
      <c r="I17" s="68">
        <v>58</v>
      </c>
      <c r="J17" s="142"/>
    </row>
    <row r="18" spans="1:10" ht="14.25" x14ac:dyDescent="0.2">
      <c r="A18" s="19"/>
      <c r="B18" s="38"/>
      <c r="C18" s="70"/>
      <c r="D18" s="81"/>
      <c r="E18" s="81"/>
      <c r="F18" s="81"/>
      <c r="G18" s="81"/>
      <c r="H18" s="19"/>
      <c r="I18" s="19"/>
    </row>
    <row r="19" spans="1:10" ht="15" x14ac:dyDescent="0.25">
      <c r="A19" s="41" t="s">
        <v>37</v>
      </c>
      <c r="B19" s="68"/>
      <c r="C19" s="68"/>
      <c r="D19" s="68"/>
      <c r="E19" s="68"/>
      <c r="F19" s="68"/>
      <c r="G19" s="68"/>
      <c r="H19" s="68"/>
      <c r="I19" s="68"/>
    </row>
    <row r="20" spans="1:10" ht="14.25" x14ac:dyDescent="0.2">
      <c r="A20" s="23" t="s">
        <v>39</v>
      </c>
      <c r="B20" s="68">
        <v>33.909999999999997</v>
      </c>
      <c r="C20" s="68">
        <v>48.35</v>
      </c>
      <c r="D20" s="68">
        <v>57</v>
      </c>
      <c r="E20" s="68">
        <v>44.35</v>
      </c>
      <c r="F20" s="68">
        <v>93</v>
      </c>
      <c r="G20" s="68">
        <v>42.4375</v>
      </c>
      <c r="H20" s="68" t="s">
        <v>76</v>
      </c>
      <c r="I20" s="68">
        <v>34.5</v>
      </c>
    </row>
    <row r="21" spans="1:10" ht="14.25" x14ac:dyDescent="0.2">
      <c r="A21" s="23" t="s">
        <v>40</v>
      </c>
      <c r="B21" s="68">
        <v>37.79</v>
      </c>
      <c r="C21" s="68">
        <v>54.4375</v>
      </c>
      <c r="D21" s="68" t="s">
        <v>76</v>
      </c>
      <c r="E21" s="68">
        <v>49.5</v>
      </c>
      <c r="F21" s="68">
        <v>98.75</v>
      </c>
      <c r="G21" s="68">
        <v>42.524999999999999</v>
      </c>
      <c r="H21" s="68">
        <v>41</v>
      </c>
      <c r="I21" s="68">
        <v>34</v>
      </c>
    </row>
    <row r="22" spans="1:10" ht="14.25" x14ac:dyDescent="0.2">
      <c r="A22" s="23" t="s">
        <v>42</v>
      </c>
      <c r="B22" s="68">
        <v>40.85</v>
      </c>
      <c r="C22" s="68">
        <v>59.2</v>
      </c>
      <c r="D22" s="68" t="s">
        <v>76</v>
      </c>
      <c r="E22" s="68">
        <v>51.65</v>
      </c>
      <c r="F22" s="68">
        <v>100</v>
      </c>
      <c r="G22" s="68">
        <v>41.725000000000001</v>
      </c>
      <c r="H22" s="68" t="s">
        <v>76</v>
      </c>
      <c r="I22" s="68">
        <v>36.25</v>
      </c>
    </row>
    <row r="23" spans="1:10" ht="14.25" x14ac:dyDescent="0.2">
      <c r="A23" s="23" t="s">
        <v>43</v>
      </c>
      <c r="B23" s="68">
        <v>44.31</v>
      </c>
      <c r="C23" s="68">
        <v>63.1875</v>
      </c>
      <c r="D23" s="68" t="s">
        <v>76</v>
      </c>
      <c r="E23" s="68">
        <v>53.3125</v>
      </c>
      <c r="F23" s="68">
        <v>90</v>
      </c>
      <c r="G23" s="68">
        <v>43.337499999999999</v>
      </c>
      <c r="H23" s="68" t="s">
        <v>76</v>
      </c>
      <c r="I23" s="68">
        <v>48.129999999999995</v>
      </c>
    </row>
    <row r="24" spans="1:10" ht="14.25" x14ac:dyDescent="0.2">
      <c r="A24" s="23" t="s">
        <v>44</v>
      </c>
      <c r="B24" s="68">
        <v>48.37</v>
      </c>
      <c r="C24" s="68">
        <v>73.625</v>
      </c>
      <c r="D24" s="68" t="s">
        <v>76</v>
      </c>
      <c r="E24" s="68">
        <v>58.9375</v>
      </c>
      <c r="F24" s="68">
        <v>93</v>
      </c>
      <c r="G24" s="68">
        <v>44.945</v>
      </c>
      <c r="H24" s="68" t="s">
        <v>76</v>
      </c>
      <c r="I24" s="68">
        <v>53.125</v>
      </c>
    </row>
    <row r="25" spans="1:10" ht="14.25" x14ac:dyDescent="0.2">
      <c r="A25" s="23" t="s">
        <v>46</v>
      </c>
      <c r="B25" s="68">
        <v>56</v>
      </c>
      <c r="C25" s="68">
        <v>86.9375</v>
      </c>
      <c r="D25" s="68" t="s">
        <v>76</v>
      </c>
      <c r="E25" s="68">
        <v>71.3125</v>
      </c>
      <c r="F25" s="68">
        <v>105.25</v>
      </c>
      <c r="G25" s="68">
        <v>52.05</v>
      </c>
      <c r="H25" s="68">
        <v>55</v>
      </c>
      <c r="I25" s="68">
        <v>55.943333333333328</v>
      </c>
    </row>
    <row r="26" spans="1:10" ht="14.25" x14ac:dyDescent="0.2">
      <c r="A26" s="23" t="s">
        <v>47</v>
      </c>
      <c r="B26" s="68">
        <v>62.88</v>
      </c>
      <c r="C26" s="68">
        <v>92.65</v>
      </c>
      <c r="D26" s="68">
        <v>83</v>
      </c>
      <c r="E26" s="68">
        <v>79.55</v>
      </c>
      <c r="F26" s="68">
        <v>109.2</v>
      </c>
      <c r="G26" s="68">
        <v>59.8125</v>
      </c>
      <c r="H26" s="68" t="s">
        <v>76</v>
      </c>
      <c r="I26" s="68">
        <v>59.3825</v>
      </c>
    </row>
    <row r="27" spans="1:10" ht="14.25" x14ac:dyDescent="0.2">
      <c r="A27" s="23" t="s">
        <v>48</v>
      </c>
      <c r="B27" s="68">
        <v>74.75</v>
      </c>
      <c r="C27" s="68">
        <v>102.1875</v>
      </c>
      <c r="D27" s="68">
        <v>83</v>
      </c>
      <c r="E27" s="68">
        <v>94.0625</v>
      </c>
      <c r="F27" s="68">
        <v>110</v>
      </c>
      <c r="G27" s="68">
        <v>68.25</v>
      </c>
      <c r="H27" s="68">
        <v>58</v>
      </c>
      <c r="I27" s="68">
        <v>64.724999999999994</v>
      </c>
      <c r="J27" s="85"/>
    </row>
    <row r="28" spans="1:10" ht="14.25" x14ac:dyDescent="0.2">
      <c r="A28" s="23" t="s">
        <v>50</v>
      </c>
      <c r="B28" s="68">
        <v>74.75</v>
      </c>
      <c r="C28" s="68">
        <v>100.6875</v>
      </c>
      <c r="D28" s="68" t="s">
        <v>76</v>
      </c>
      <c r="E28" s="68">
        <v>93.5</v>
      </c>
      <c r="F28" s="68">
        <v>108.1875</v>
      </c>
      <c r="G28" s="68">
        <v>67.599999999999994</v>
      </c>
      <c r="H28" s="68" t="s">
        <v>76</v>
      </c>
      <c r="I28" s="68">
        <v>63.666666666666664</v>
      </c>
    </row>
    <row r="29" spans="1:10" ht="14.25" x14ac:dyDescent="0.2">
      <c r="A29" s="23" t="s">
        <v>51</v>
      </c>
      <c r="B29" s="68">
        <v>72.930000000000007</v>
      </c>
      <c r="C29" s="68">
        <v>99.9</v>
      </c>
      <c r="D29" s="68" t="s">
        <v>76</v>
      </c>
      <c r="E29" s="68">
        <v>92.3</v>
      </c>
      <c r="F29" s="68">
        <v>106</v>
      </c>
      <c r="G29" s="68">
        <v>66.094999999999999</v>
      </c>
      <c r="H29" s="68" t="s">
        <v>76</v>
      </c>
      <c r="I29" s="68">
        <v>66.333333333333329</v>
      </c>
    </row>
    <row r="30" spans="1:10" ht="14.25" x14ac:dyDescent="0.2">
      <c r="A30" s="23" t="s">
        <v>52</v>
      </c>
      <c r="B30" s="68">
        <v>70.010000000000005</v>
      </c>
      <c r="C30" s="68">
        <v>96.5</v>
      </c>
      <c r="D30" s="68" t="s">
        <v>76</v>
      </c>
      <c r="E30" s="68">
        <v>81</v>
      </c>
      <c r="F30" s="68">
        <v>108.75</v>
      </c>
      <c r="G30" s="68">
        <v>64.156000000000006</v>
      </c>
      <c r="H30" s="68">
        <v>72.333333333333329</v>
      </c>
      <c r="I30" s="68">
        <v>72</v>
      </c>
    </row>
    <row r="31" spans="1:10" ht="14.25" x14ac:dyDescent="0.2">
      <c r="A31" s="23" t="s">
        <v>38</v>
      </c>
      <c r="B31" s="68">
        <v>65.930000000000007</v>
      </c>
      <c r="C31" s="68">
        <v>93.625</v>
      </c>
      <c r="D31" s="68" t="s">
        <v>76</v>
      </c>
      <c r="E31" s="68">
        <v>76</v>
      </c>
      <c r="F31" s="68">
        <v>105</v>
      </c>
      <c r="G31" s="68">
        <v>53.184999999999995</v>
      </c>
      <c r="H31" s="68" t="s">
        <v>76</v>
      </c>
      <c r="I31" s="68">
        <v>71.75</v>
      </c>
    </row>
    <row r="32" spans="1:10" ht="14.25" x14ac:dyDescent="0.2">
      <c r="A32" s="23"/>
      <c r="B32" s="68"/>
      <c r="C32" s="68"/>
      <c r="D32" s="68"/>
      <c r="E32" s="68"/>
      <c r="F32" s="68"/>
      <c r="G32" s="68"/>
      <c r="H32" s="68"/>
      <c r="I32" s="68"/>
    </row>
    <row r="33" spans="1:9" ht="15" x14ac:dyDescent="0.25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9" ht="14.25" x14ac:dyDescent="0.2">
      <c r="A34" s="23" t="s">
        <v>39</v>
      </c>
      <c r="B34" s="68">
        <v>70.42</v>
      </c>
      <c r="C34" s="68">
        <v>98.5</v>
      </c>
      <c r="D34" s="68">
        <v>129</v>
      </c>
      <c r="E34" s="68">
        <v>82.3</v>
      </c>
      <c r="F34" s="68">
        <v>101.5</v>
      </c>
      <c r="G34" s="68">
        <v>57.069999999999993</v>
      </c>
      <c r="H34" s="68" t="s">
        <v>76</v>
      </c>
      <c r="I34" s="68" t="s">
        <v>76</v>
      </c>
    </row>
    <row r="35" spans="1:9" ht="14.25" x14ac:dyDescent="0.2">
      <c r="A35" s="23" t="s">
        <v>40</v>
      </c>
      <c r="B35" s="68">
        <v>66.459999999999994</v>
      </c>
      <c r="C35" s="68">
        <v>96.75</v>
      </c>
      <c r="D35" s="68">
        <v>125</v>
      </c>
      <c r="E35" s="68">
        <v>84.375</v>
      </c>
      <c r="F35" s="68">
        <v>100</v>
      </c>
      <c r="G35" s="68">
        <v>57.918000000000006</v>
      </c>
      <c r="H35" s="68" t="s">
        <v>76</v>
      </c>
      <c r="I35" s="68">
        <v>80.06</v>
      </c>
    </row>
    <row r="36" spans="1:9" ht="14.25" x14ac:dyDescent="0.2">
      <c r="A36" s="23" t="s">
        <v>42</v>
      </c>
      <c r="B36" s="68">
        <v>63.69</v>
      </c>
      <c r="C36" s="68">
        <v>93.3</v>
      </c>
      <c r="D36" s="68">
        <v>125</v>
      </c>
      <c r="E36" s="68">
        <v>82.95</v>
      </c>
      <c r="F36" s="68">
        <v>100</v>
      </c>
      <c r="G36" s="68">
        <v>56.093333333333334</v>
      </c>
      <c r="H36" s="68" t="s">
        <v>76</v>
      </c>
      <c r="I36" s="68">
        <v>73</v>
      </c>
    </row>
    <row r="37" spans="1:9" ht="14.25" x14ac:dyDescent="0.2">
      <c r="A37" s="17" t="s">
        <v>43</v>
      </c>
      <c r="B37" s="16">
        <v>65.7</v>
      </c>
      <c r="C37" s="16">
        <v>97.9375</v>
      </c>
      <c r="D37" s="16">
        <v>123.125</v>
      </c>
      <c r="E37" s="16">
        <v>88.5625</v>
      </c>
      <c r="F37" s="16">
        <v>103.125</v>
      </c>
      <c r="G37" s="16">
        <v>54.09</v>
      </c>
      <c r="H37" s="16" t="s">
        <v>76</v>
      </c>
      <c r="I37" s="16">
        <v>76.5</v>
      </c>
    </row>
    <row r="38" spans="1:9" ht="16.5" x14ac:dyDescent="0.2">
      <c r="A38" s="58" t="s">
        <v>138</v>
      </c>
      <c r="B38" s="83"/>
      <c r="C38" s="83"/>
      <c r="D38" s="83"/>
      <c r="E38" s="83"/>
      <c r="F38" s="83"/>
      <c r="G38" s="83"/>
      <c r="H38" s="83"/>
      <c r="I38" s="83"/>
    </row>
    <row r="39" spans="1:9" ht="16.5" x14ac:dyDescent="0.2">
      <c r="A39" s="19" t="s">
        <v>139</v>
      </c>
      <c r="B39" s="83"/>
      <c r="C39" s="83"/>
      <c r="D39" s="83"/>
      <c r="E39" s="83"/>
      <c r="F39" s="83"/>
      <c r="G39" s="83"/>
      <c r="H39" s="83"/>
      <c r="I39" s="83"/>
    </row>
    <row r="40" spans="1:9" ht="14.25" x14ac:dyDescent="0.2">
      <c r="A40" s="19" t="s">
        <v>140</v>
      </c>
      <c r="B40" s="19"/>
      <c r="C40" s="19"/>
      <c r="D40" s="19"/>
      <c r="E40" s="19"/>
      <c r="F40" s="83"/>
      <c r="G40" s="19"/>
      <c r="H40" s="19"/>
      <c r="I40" s="19"/>
    </row>
    <row r="41" spans="1:9" ht="14.25" x14ac:dyDescent="0.2">
      <c r="A41" s="25" t="s">
        <v>57</v>
      </c>
      <c r="B41" s="50">
        <f ca="1">NOW()</f>
        <v>44602.570627199071</v>
      </c>
      <c r="C41" s="19"/>
      <c r="D41" s="19"/>
      <c r="E41" s="19"/>
      <c r="F41" s="19"/>
      <c r="G41" s="19"/>
      <c r="H41" s="19"/>
      <c r="I41" s="19"/>
    </row>
    <row r="42" spans="1:9" ht="15.75" x14ac:dyDescent="0.25">
      <c r="C42" s="84"/>
      <c r="G42" s="84"/>
      <c r="H42" s="84"/>
      <c r="I42" s="84"/>
    </row>
    <row r="43" spans="1:9" ht="15.75" x14ac:dyDescent="0.25">
      <c r="B43" s="85"/>
      <c r="C43" s="84"/>
      <c r="G43" s="84"/>
      <c r="H43" s="84"/>
      <c r="I43" s="84"/>
    </row>
    <row r="44" spans="1:9" ht="15.75" x14ac:dyDescent="0.25">
      <c r="B44" s="85"/>
      <c r="C44" s="125"/>
      <c r="G44" s="84"/>
      <c r="H44" s="84"/>
      <c r="I44" s="84"/>
    </row>
    <row r="45" spans="1:9" ht="15.75" x14ac:dyDescent="0.25">
      <c r="C45" s="84"/>
      <c r="G45" s="84"/>
      <c r="H45" s="84"/>
      <c r="I45" s="84"/>
    </row>
    <row r="46" spans="1:9" ht="15.75" x14ac:dyDescent="0.25">
      <c r="C46" s="84"/>
      <c r="G46" s="84"/>
      <c r="H46" s="84"/>
      <c r="I46" s="84"/>
    </row>
    <row r="47" spans="1:9" ht="15.75" x14ac:dyDescent="0.25">
      <c r="C47" s="84"/>
      <c r="G47" s="84"/>
      <c r="H47" s="84"/>
      <c r="I47" s="84"/>
    </row>
    <row r="48" spans="1:9" ht="15.75" x14ac:dyDescent="0.25">
      <c r="C48" s="84"/>
      <c r="G48" s="84"/>
      <c r="H48" s="84"/>
      <c r="I48" s="84"/>
    </row>
    <row r="49" spans="3:9" ht="15.75" x14ac:dyDescent="0.25">
      <c r="C49" s="84"/>
      <c r="G49" s="84"/>
      <c r="H49" s="84"/>
      <c r="I49" s="84"/>
    </row>
    <row r="50" spans="3:9" ht="15.75" x14ac:dyDescent="0.25">
      <c r="C50" s="84"/>
      <c r="G50" s="84"/>
      <c r="H50" s="84"/>
      <c r="I50" s="84"/>
    </row>
    <row r="51" spans="3:9" ht="15.75" x14ac:dyDescent="0.25">
      <c r="C51" s="84"/>
      <c r="G51" s="84"/>
      <c r="H51" s="84"/>
      <c r="I51" s="84"/>
    </row>
    <row r="52" spans="3:9" ht="15.75" x14ac:dyDescent="0.25">
      <c r="C52" s="84"/>
      <c r="G52" s="84"/>
      <c r="H52" s="84"/>
      <c r="I52" s="84"/>
    </row>
    <row r="53" spans="3:9" ht="15.75" x14ac:dyDescent="0.25">
      <c r="C53" s="84"/>
      <c r="G53" s="84"/>
      <c r="H53" s="84"/>
      <c r="I53" s="84"/>
    </row>
    <row r="54" spans="3:9" ht="15.75" x14ac:dyDescent="0.25">
      <c r="C54" s="84"/>
      <c r="G54" s="84"/>
      <c r="H54" s="84"/>
      <c r="I54" s="84"/>
    </row>
    <row r="55" spans="3:9" ht="15.75" x14ac:dyDescent="0.25">
      <c r="C55" s="84"/>
      <c r="G55" s="84"/>
      <c r="H55" s="84"/>
      <c r="I55" s="84"/>
    </row>
    <row r="56" spans="3:9" ht="15.75" x14ac:dyDescent="0.25">
      <c r="C56" s="84"/>
      <c r="G56" s="84"/>
      <c r="H56" s="84"/>
      <c r="I56" s="84"/>
    </row>
    <row r="57" spans="3:9" ht="15.75" x14ac:dyDescent="0.25">
      <c r="C57" s="84"/>
      <c r="G57" s="84"/>
      <c r="H57" s="84"/>
      <c r="I57" s="84"/>
    </row>
    <row r="58" spans="3:9" ht="15.75" x14ac:dyDescent="0.25">
      <c r="C58" s="84"/>
      <c r="H58" s="84"/>
      <c r="I58" s="84"/>
    </row>
    <row r="59" spans="3:9" ht="15.75" x14ac:dyDescent="0.25">
      <c r="C59" s="84"/>
      <c r="H59" s="84"/>
      <c r="I59" s="84"/>
    </row>
    <row r="60" spans="3:9" ht="15.75" x14ac:dyDescent="0.25">
      <c r="C60" s="84"/>
      <c r="F60" s="85"/>
      <c r="H60" s="84"/>
      <c r="I60" s="84"/>
    </row>
    <row r="61" spans="3:9" ht="15.75" x14ac:dyDescent="0.25">
      <c r="F61" s="85"/>
      <c r="H61" s="84"/>
      <c r="I61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3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7" width="13.7109375" style="18" customWidth="1"/>
    <col min="8" max="8" width="10.140625" style="18" bestFit="1" customWidth="1"/>
    <col min="9" max="9" width="9.140625" style="18"/>
    <col min="10" max="10" width="20.28515625" style="18" bestFit="1" customWidth="1"/>
    <col min="11" max="13" width="9.140625" style="18"/>
    <col min="14" max="14" width="8.85546875" style="18" customWidth="1"/>
    <col min="15" max="15" width="18" style="18" bestFit="1" customWidth="1"/>
    <col min="16" max="16384" width="9.140625" style="18"/>
  </cols>
  <sheetData>
    <row r="1" spans="1:31" ht="14.25" x14ac:dyDescent="0.2">
      <c r="A1" s="17" t="s">
        <v>10</v>
      </c>
      <c r="B1" s="17"/>
      <c r="C1" s="17"/>
      <c r="D1" s="17"/>
      <c r="E1" s="17"/>
      <c r="F1" s="17"/>
      <c r="G1" s="17"/>
    </row>
    <row r="2" spans="1:31" ht="15.6" customHeight="1" x14ac:dyDescent="0.2">
      <c r="A2" s="23" t="s">
        <v>97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141</v>
      </c>
      <c r="G2" s="21" t="s">
        <v>142</v>
      </c>
      <c r="AE2" s="87"/>
    </row>
    <row r="3" spans="1:31" ht="15.6" customHeight="1" x14ac:dyDescent="0.2">
      <c r="A3" s="17" t="s">
        <v>104</v>
      </c>
      <c r="B3" s="28" t="s">
        <v>143</v>
      </c>
      <c r="C3" s="28" t="s">
        <v>144</v>
      </c>
      <c r="D3" s="28" t="s">
        <v>145</v>
      </c>
      <c r="E3" s="28" t="s">
        <v>146</v>
      </c>
      <c r="F3" s="28" t="s">
        <v>147</v>
      </c>
      <c r="G3" s="28" t="s">
        <v>148</v>
      </c>
      <c r="AE3" s="87"/>
    </row>
    <row r="4" spans="1:31" ht="14.25" x14ac:dyDescent="0.2">
      <c r="A4" s="19"/>
      <c r="B4" s="79" t="s">
        <v>149</v>
      </c>
      <c r="C4" s="80"/>
      <c r="D4" s="80"/>
      <c r="E4" s="80"/>
      <c r="F4" s="80"/>
      <c r="G4" s="80"/>
      <c r="AE4" s="87"/>
    </row>
    <row r="5" spans="1:31" ht="14.25" x14ac:dyDescent="0.2">
      <c r="A5" s="19"/>
      <c r="B5" s="19"/>
      <c r="C5" s="19"/>
      <c r="D5" s="19"/>
      <c r="E5" s="19"/>
      <c r="F5" s="19"/>
      <c r="G5" s="19"/>
      <c r="AE5" s="87"/>
    </row>
    <row r="6" spans="1:31" ht="14.25" x14ac:dyDescent="0.2">
      <c r="A6" s="19" t="s">
        <v>109</v>
      </c>
      <c r="B6" s="68">
        <v>345.52</v>
      </c>
      <c r="C6" s="68">
        <v>273.83999999999997</v>
      </c>
      <c r="D6" s="68">
        <v>219.72</v>
      </c>
      <c r="E6" s="88" t="s">
        <v>76</v>
      </c>
      <c r="F6" s="68">
        <v>263.63</v>
      </c>
      <c r="G6" s="68">
        <v>240.65</v>
      </c>
      <c r="AE6" s="87"/>
    </row>
    <row r="7" spans="1:31" ht="14.25" x14ac:dyDescent="0.2">
      <c r="A7" s="19" t="s">
        <v>110</v>
      </c>
      <c r="B7" s="68">
        <v>393.53</v>
      </c>
      <c r="C7" s="68">
        <v>275.13</v>
      </c>
      <c r="D7" s="68">
        <v>246.75</v>
      </c>
      <c r="E7" s="88" t="s">
        <v>76</v>
      </c>
      <c r="F7" s="68">
        <v>307.58999999999997</v>
      </c>
      <c r="G7" s="68">
        <v>265.68</v>
      </c>
      <c r="AE7" s="87"/>
    </row>
    <row r="8" spans="1:31" ht="14.25" x14ac:dyDescent="0.2">
      <c r="A8" s="19" t="s">
        <v>111</v>
      </c>
      <c r="B8" s="68">
        <v>468.11</v>
      </c>
      <c r="C8" s="68">
        <v>331.52</v>
      </c>
      <c r="D8" s="68">
        <v>241.57</v>
      </c>
      <c r="E8" s="88" t="s">
        <v>76</v>
      </c>
      <c r="F8" s="68">
        <v>354.22</v>
      </c>
      <c r="G8" s="68">
        <v>329.31</v>
      </c>
      <c r="AE8" s="87"/>
    </row>
    <row r="9" spans="1:31" ht="14.25" x14ac:dyDescent="0.2">
      <c r="A9" s="19" t="s">
        <v>112</v>
      </c>
      <c r="B9" s="68">
        <v>489.94</v>
      </c>
      <c r="C9" s="68">
        <v>377.71</v>
      </c>
      <c r="D9" s="68">
        <v>238.87</v>
      </c>
      <c r="E9" s="88" t="s">
        <v>76</v>
      </c>
      <c r="F9" s="68">
        <v>359.7</v>
      </c>
      <c r="G9" s="68">
        <v>337.23</v>
      </c>
      <c r="AE9" s="87"/>
    </row>
    <row r="10" spans="1:31" ht="14.25" x14ac:dyDescent="0.2">
      <c r="A10" s="19" t="s">
        <v>113</v>
      </c>
      <c r="B10" s="68">
        <v>368.49</v>
      </c>
      <c r="C10" s="68">
        <v>304.27</v>
      </c>
      <c r="D10" s="68">
        <v>209.97</v>
      </c>
      <c r="E10" s="88" t="s">
        <v>76</v>
      </c>
      <c r="F10" s="68">
        <v>301.2</v>
      </c>
      <c r="G10" s="68">
        <v>256.58</v>
      </c>
      <c r="AE10" s="87"/>
    </row>
    <row r="11" spans="1:31" ht="14.25" x14ac:dyDescent="0.2">
      <c r="A11" s="19" t="s">
        <v>114</v>
      </c>
      <c r="B11" s="68">
        <v>324.56</v>
      </c>
      <c r="C11" s="68">
        <v>261.19</v>
      </c>
      <c r="D11" s="68">
        <v>153.16999999999999</v>
      </c>
      <c r="E11" s="88" t="s">
        <v>76</v>
      </c>
      <c r="F11" s="68">
        <v>262.2</v>
      </c>
      <c r="G11" s="68">
        <v>260.23</v>
      </c>
      <c r="AE11" s="87"/>
    </row>
    <row r="12" spans="1:31" ht="14.25" x14ac:dyDescent="0.2">
      <c r="A12" s="19" t="s">
        <v>115</v>
      </c>
      <c r="B12" s="68">
        <v>316.88</v>
      </c>
      <c r="C12" s="68">
        <v>208.61</v>
      </c>
      <c r="D12" s="68">
        <v>145.1</v>
      </c>
      <c r="E12" s="88" t="s">
        <v>76</v>
      </c>
      <c r="F12" s="68">
        <v>267.94</v>
      </c>
      <c r="G12" s="68">
        <v>282.49</v>
      </c>
      <c r="AE12" s="87"/>
    </row>
    <row r="13" spans="1:31" ht="14.25" x14ac:dyDescent="0.2">
      <c r="A13" s="19" t="s">
        <v>116</v>
      </c>
      <c r="B13" s="68">
        <v>345.02</v>
      </c>
      <c r="C13" s="68">
        <v>260.88</v>
      </c>
      <c r="D13" s="68">
        <v>173.53</v>
      </c>
      <c r="E13" s="88" t="s">
        <v>76</v>
      </c>
      <c r="F13" s="68">
        <v>291.14999999999998</v>
      </c>
      <c r="G13" s="68">
        <v>239.15</v>
      </c>
    </row>
    <row r="14" spans="1:31" ht="14.25" x14ac:dyDescent="0.2">
      <c r="A14" s="19" t="s">
        <v>117</v>
      </c>
      <c r="B14" s="68">
        <v>308.27999999999997</v>
      </c>
      <c r="C14" s="68">
        <v>228.64</v>
      </c>
      <c r="D14" s="82">
        <v>164.16</v>
      </c>
      <c r="E14" s="88" t="s">
        <v>76</v>
      </c>
      <c r="F14" s="68">
        <v>272.38</v>
      </c>
      <c r="G14" s="68">
        <v>225.77</v>
      </c>
    </row>
    <row r="15" spans="1:31" ht="14.25" x14ac:dyDescent="0.2">
      <c r="A15" s="19" t="s">
        <v>34</v>
      </c>
      <c r="B15" s="68">
        <v>299.5</v>
      </c>
      <c r="C15" s="68">
        <v>247.04</v>
      </c>
      <c r="D15" s="82">
        <v>187.7</v>
      </c>
      <c r="E15" s="88" t="s">
        <v>76</v>
      </c>
      <c r="F15" s="68">
        <v>273.99</v>
      </c>
      <c r="G15" s="68">
        <v>245.88</v>
      </c>
    </row>
    <row r="16" spans="1:31" ht="16.5" x14ac:dyDescent="0.2">
      <c r="A16" s="19" t="s">
        <v>150</v>
      </c>
      <c r="B16" s="68">
        <v>392.31</v>
      </c>
      <c r="C16" s="68">
        <v>375.51</v>
      </c>
      <c r="D16" s="82">
        <v>246.22</v>
      </c>
      <c r="E16" s="88" t="s">
        <v>76</v>
      </c>
      <c r="F16" s="68">
        <v>351.87</v>
      </c>
      <c r="G16" s="68">
        <v>288.12</v>
      </c>
    </row>
    <row r="17" spans="1:16" ht="16.5" x14ac:dyDescent="0.2">
      <c r="A17" s="19" t="s">
        <v>151</v>
      </c>
      <c r="B17" s="68">
        <v>410</v>
      </c>
      <c r="C17" s="68">
        <v>315</v>
      </c>
      <c r="D17" s="82">
        <v>275</v>
      </c>
      <c r="E17" s="88" t="s">
        <v>76</v>
      </c>
      <c r="F17" s="68">
        <v>370</v>
      </c>
      <c r="G17" s="68">
        <v>310</v>
      </c>
    </row>
    <row r="18" spans="1:16" ht="15" x14ac:dyDescent="0.2">
      <c r="A18" s="23"/>
      <c r="B18" s="68"/>
      <c r="C18" s="68"/>
      <c r="D18" s="68"/>
      <c r="E18" s="88"/>
      <c r="F18" s="68"/>
      <c r="G18" s="68"/>
      <c r="I18" s="89"/>
      <c r="J18" s="91"/>
      <c r="K18" s="91"/>
      <c r="L18" s="89"/>
      <c r="M18" s="91"/>
      <c r="N18" s="91"/>
      <c r="O18" s="91"/>
      <c r="P18" s="91"/>
    </row>
    <row r="19" spans="1:16" ht="15" x14ac:dyDescent="0.25">
      <c r="A19" s="41" t="s">
        <v>37</v>
      </c>
      <c r="B19" s="68"/>
      <c r="C19" s="68"/>
      <c r="D19" s="68"/>
      <c r="E19" s="88"/>
      <c r="F19" s="68"/>
      <c r="G19" s="68"/>
      <c r="I19" s="90"/>
      <c r="J19" s="91"/>
      <c r="K19" s="91"/>
      <c r="L19" s="89"/>
      <c r="M19" s="89"/>
      <c r="P19" s="91"/>
    </row>
    <row r="20" spans="1:16" ht="15" x14ac:dyDescent="0.2">
      <c r="A20" s="19" t="s">
        <v>39</v>
      </c>
      <c r="B20" s="68">
        <v>367.11</v>
      </c>
      <c r="C20" s="68">
        <v>301.88</v>
      </c>
      <c r="D20" s="68">
        <v>211.25</v>
      </c>
      <c r="E20" s="88" t="s">
        <v>76</v>
      </c>
      <c r="F20" s="68">
        <v>327.24</v>
      </c>
      <c r="G20" s="68">
        <v>239.375</v>
      </c>
      <c r="H20" s="92"/>
      <c r="I20" s="89"/>
      <c r="J20" s="91"/>
      <c r="K20" s="91"/>
      <c r="L20" s="89"/>
      <c r="M20" s="89"/>
      <c r="P20" s="91"/>
    </row>
    <row r="21" spans="1:16" ht="15" x14ac:dyDescent="0.2">
      <c r="A21" s="19" t="s">
        <v>40</v>
      </c>
      <c r="B21" s="68">
        <v>387.83</v>
      </c>
      <c r="C21" s="68">
        <v>365.63</v>
      </c>
      <c r="D21" s="68">
        <v>216.25</v>
      </c>
      <c r="E21" s="88" t="s">
        <v>76</v>
      </c>
      <c r="F21" s="68">
        <v>333.89</v>
      </c>
      <c r="G21" s="68">
        <v>253.75</v>
      </c>
      <c r="H21" s="92"/>
      <c r="I21" s="89"/>
      <c r="J21" s="19"/>
      <c r="K21" s="91"/>
      <c r="L21" s="89"/>
      <c r="M21" s="89"/>
    </row>
    <row r="22" spans="1:16" ht="15" x14ac:dyDescent="0.2">
      <c r="A22" s="19" t="s">
        <v>42</v>
      </c>
      <c r="B22" s="68">
        <v>396.68</v>
      </c>
      <c r="C22" s="68">
        <v>435.83</v>
      </c>
      <c r="D22" s="68">
        <v>252.5</v>
      </c>
      <c r="E22" s="88" t="s">
        <v>76</v>
      </c>
      <c r="F22" s="68">
        <v>338.55</v>
      </c>
      <c r="G22" s="68">
        <v>275</v>
      </c>
      <c r="H22" s="92"/>
      <c r="I22" s="89"/>
      <c r="J22" s="19"/>
      <c r="K22" s="91"/>
      <c r="L22" s="89"/>
    </row>
    <row r="23" spans="1:16" ht="15" x14ac:dyDescent="0.2">
      <c r="A23" s="23" t="s">
        <v>43</v>
      </c>
      <c r="B23" s="68">
        <v>439.24</v>
      </c>
      <c r="C23" s="68">
        <v>443.75</v>
      </c>
      <c r="D23" s="68">
        <v>280.63</v>
      </c>
      <c r="E23" s="88" t="s">
        <v>76</v>
      </c>
      <c r="F23" s="68">
        <v>387.53</v>
      </c>
      <c r="G23" s="68">
        <v>313.125</v>
      </c>
      <c r="I23" s="89"/>
      <c r="J23" s="91"/>
      <c r="K23" s="91"/>
      <c r="L23" s="91"/>
      <c r="M23" s="91"/>
      <c r="N23" s="91"/>
    </row>
    <row r="24" spans="1:16" ht="15" x14ac:dyDescent="0.25">
      <c r="A24" s="23" t="s">
        <v>44</v>
      </c>
      <c r="B24" s="68">
        <v>427.28</v>
      </c>
      <c r="C24" s="68">
        <v>460</v>
      </c>
      <c r="D24" s="68">
        <v>291.88</v>
      </c>
      <c r="E24" s="88" t="s">
        <v>76</v>
      </c>
      <c r="F24" s="68">
        <v>376.07499999999999</v>
      </c>
      <c r="G24" s="68">
        <v>296.25</v>
      </c>
      <c r="I24" s="89"/>
      <c r="J24" s="93"/>
      <c r="K24" s="91"/>
      <c r="L24" s="89"/>
      <c r="M24" s="89"/>
      <c r="O24" s="91"/>
    </row>
    <row r="25" spans="1:16" ht="15" x14ac:dyDescent="0.2">
      <c r="A25" s="23" t="s">
        <v>46</v>
      </c>
      <c r="B25" s="68">
        <v>410.02</v>
      </c>
      <c r="C25" s="68">
        <v>456</v>
      </c>
      <c r="D25" s="68">
        <v>279.5</v>
      </c>
      <c r="E25" s="88" t="s">
        <v>76</v>
      </c>
      <c r="F25" s="68">
        <v>365.14</v>
      </c>
      <c r="G25" s="68">
        <v>322</v>
      </c>
      <c r="I25" s="89"/>
      <c r="J25" s="23"/>
      <c r="K25" s="89"/>
      <c r="L25" s="89"/>
      <c r="M25" s="89"/>
      <c r="O25" s="91"/>
    </row>
    <row r="26" spans="1:16" ht="15" x14ac:dyDescent="0.25">
      <c r="A26" s="23" t="s">
        <v>47</v>
      </c>
      <c r="B26" s="68">
        <v>413.36</v>
      </c>
      <c r="C26" s="68">
        <v>415</v>
      </c>
      <c r="D26" s="68">
        <v>258.125</v>
      </c>
      <c r="E26" s="88" t="s">
        <v>76</v>
      </c>
      <c r="F26" s="68">
        <v>377.57499999999999</v>
      </c>
      <c r="G26" s="68">
        <v>318.75</v>
      </c>
      <c r="I26" s="41"/>
      <c r="J26" s="23"/>
      <c r="K26" s="89"/>
      <c r="L26" s="89"/>
      <c r="M26" s="89"/>
      <c r="O26" s="91"/>
    </row>
    <row r="27" spans="1:16" ht="15" x14ac:dyDescent="0.2">
      <c r="A27" s="23" t="s">
        <v>48</v>
      </c>
      <c r="B27" s="68">
        <v>421.03</v>
      </c>
      <c r="C27" s="68">
        <v>360.625</v>
      </c>
      <c r="D27" s="68">
        <v>265</v>
      </c>
      <c r="E27" s="88" t="s">
        <v>76</v>
      </c>
      <c r="F27" s="68">
        <v>391.45</v>
      </c>
      <c r="G27" s="68">
        <v>335.63</v>
      </c>
      <c r="I27" s="19"/>
      <c r="J27" s="23"/>
      <c r="K27" s="89"/>
      <c r="L27" s="89"/>
      <c r="M27" s="89"/>
      <c r="O27" s="91"/>
    </row>
    <row r="28" spans="1:16" ht="15" x14ac:dyDescent="0.2">
      <c r="A28" s="23" t="s">
        <v>50</v>
      </c>
      <c r="B28" s="68">
        <v>378.18</v>
      </c>
      <c r="C28" s="68">
        <v>337.5</v>
      </c>
      <c r="D28" s="68">
        <v>252.5</v>
      </c>
      <c r="E28" s="88" t="s">
        <v>76</v>
      </c>
      <c r="F28" s="68">
        <v>345.9</v>
      </c>
      <c r="G28" s="68">
        <v>293.5</v>
      </c>
      <c r="I28" s="19"/>
      <c r="J28" s="23"/>
      <c r="K28" s="89"/>
      <c r="L28" s="89"/>
      <c r="M28" s="89"/>
      <c r="O28" s="91"/>
    </row>
    <row r="29" spans="1:16" ht="15" x14ac:dyDescent="0.2">
      <c r="A29" s="23" t="s">
        <v>51</v>
      </c>
      <c r="B29" s="68">
        <v>365.23</v>
      </c>
      <c r="C29" s="68">
        <v>321.875</v>
      </c>
      <c r="D29" s="68">
        <v>206.25</v>
      </c>
      <c r="E29" s="88" t="s">
        <v>76</v>
      </c>
      <c r="F29" s="68">
        <v>326.67499999999995</v>
      </c>
      <c r="G29" s="68">
        <v>262.5</v>
      </c>
      <c r="I29" s="19"/>
      <c r="J29" s="23"/>
      <c r="K29" s="89"/>
      <c r="L29" s="89"/>
      <c r="M29" s="89"/>
      <c r="O29" s="91"/>
    </row>
    <row r="30" spans="1:16" ht="15" x14ac:dyDescent="0.2">
      <c r="A30" s="23" t="s">
        <v>52</v>
      </c>
      <c r="B30" s="68">
        <v>358.21</v>
      </c>
      <c r="C30" s="68">
        <v>303</v>
      </c>
      <c r="D30" s="68">
        <v>219.5</v>
      </c>
      <c r="E30" s="88" t="s">
        <v>76</v>
      </c>
      <c r="F30" s="68">
        <v>329.45</v>
      </c>
      <c r="G30" s="68">
        <v>287.5</v>
      </c>
      <c r="I30" s="19"/>
      <c r="J30" s="23"/>
      <c r="K30" s="89"/>
      <c r="L30" s="89"/>
      <c r="M30" s="89"/>
      <c r="O30" s="91"/>
    </row>
    <row r="31" spans="1:16" ht="15" x14ac:dyDescent="0.2">
      <c r="A31" s="23" t="s">
        <v>38</v>
      </c>
      <c r="B31" s="68">
        <v>343.55</v>
      </c>
      <c r="C31" s="68">
        <v>305</v>
      </c>
      <c r="D31" s="68">
        <v>221.25</v>
      </c>
      <c r="E31" s="88" t="s">
        <v>76</v>
      </c>
      <c r="F31" s="68">
        <v>322.96249999999998</v>
      </c>
      <c r="G31" s="68">
        <v>260</v>
      </c>
      <c r="I31" s="19"/>
      <c r="J31" s="23"/>
      <c r="K31" s="89"/>
      <c r="L31" s="89"/>
      <c r="M31" s="89"/>
      <c r="O31" s="91"/>
    </row>
    <row r="32" spans="1:16" ht="14.25" x14ac:dyDescent="0.2">
      <c r="A32" s="23"/>
      <c r="B32" s="68"/>
      <c r="C32" s="68"/>
      <c r="D32" s="68"/>
      <c r="E32" s="68"/>
      <c r="F32" s="68"/>
      <c r="G32" s="68"/>
      <c r="H32" s="68"/>
      <c r="I32" s="68"/>
    </row>
    <row r="33" spans="1:13" ht="15" x14ac:dyDescent="0.25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13" ht="14.25" x14ac:dyDescent="0.2">
      <c r="A34" s="23" t="s">
        <v>39</v>
      </c>
      <c r="B34" s="68">
        <v>325.43</v>
      </c>
      <c r="C34" s="68">
        <v>298.75</v>
      </c>
      <c r="D34" s="68">
        <v>222.5</v>
      </c>
      <c r="E34" s="88" t="s">
        <v>76</v>
      </c>
      <c r="F34" s="68">
        <v>322.82499999999999</v>
      </c>
      <c r="G34" s="68">
        <v>265.625</v>
      </c>
      <c r="H34" s="68"/>
      <c r="I34" s="68"/>
    </row>
    <row r="35" spans="1:13" ht="14.25" x14ac:dyDescent="0.2">
      <c r="A35" s="23" t="s">
        <v>40</v>
      </c>
      <c r="B35" s="68">
        <v>358.73</v>
      </c>
      <c r="C35" s="68">
        <v>304.5</v>
      </c>
      <c r="D35" s="68">
        <v>256.5</v>
      </c>
      <c r="E35" s="88" t="s">
        <v>76</v>
      </c>
      <c r="F35" s="68">
        <v>350.21999999999997</v>
      </c>
      <c r="G35" s="68">
        <v>252</v>
      </c>
      <c r="H35" s="68"/>
      <c r="I35" s="68"/>
    </row>
    <row r="36" spans="1:13" ht="14.25" x14ac:dyDescent="0.2">
      <c r="A36" s="23" t="s">
        <v>42</v>
      </c>
      <c r="B36" s="68">
        <v>399.53</v>
      </c>
      <c r="C36" s="68">
        <v>311.25</v>
      </c>
      <c r="D36" s="68">
        <v>289.16666666666669</v>
      </c>
      <c r="E36" s="88" t="s">
        <v>76</v>
      </c>
      <c r="F36" s="68">
        <v>382.9666666666667</v>
      </c>
      <c r="G36" s="68">
        <v>309.16666666666669</v>
      </c>
      <c r="H36" s="68"/>
      <c r="I36" s="68"/>
    </row>
    <row r="37" spans="1:13" ht="14.25" x14ac:dyDescent="0.2">
      <c r="A37" s="17" t="s">
        <v>152</v>
      </c>
      <c r="B37" s="16">
        <v>421.21</v>
      </c>
      <c r="C37" s="16">
        <v>318.125</v>
      </c>
      <c r="D37" s="16">
        <v>301.25</v>
      </c>
      <c r="E37" s="133" t="s">
        <v>76</v>
      </c>
      <c r="F37" s="16">
        <v>410.875</v>
      </c>
      <c r="G37" s="16">
        <v>326.25</v>
      </c>
      <c r="H37" s="68"/>
      <c r="I37" s="68"/>
    </row>
    <row r="38" spans="1:13" ht="16.5" x14ac:dyDescent="0.2">
      <c r="A38" s="58" t="s">
        <v>153</v>
      </c>
      <c r="B38" s="94"/>
      <c r="C38" s="94"/>
      <c r="D38" s="94"/>
      <c r="E38" s="94"/>
      <c r="F38" s="94"/>
      <c r="G38" s="94"/>
      <c r="I38" s="19"/>
      <c r="J38" s="89"/>
      <c r="K38" s="89"/>
      <c r="L38" s="89"/>
    </row>
    <row r="39" spans="1:13" ht="16.5" x14ac:dyDescent="0.2">
      <c r="A39" s="58" t="s">
        <v>154</v>
      </c>
      <c r="B39" s="95"/>
      <c r="C39" s="95"/>
      <c r="D39" s="95"/>
      <c r="E39" s="95"/>
      <c r="F39" s="95"/>
      <c r="G39" s="95"/>
      <c r="I39" s="19"/>
      <c r="J39" s="68"/>
      <c r="K39" s="89"/>
      <c r="L39" s="89"/>
      <c r="M39" s="89"/>
    </row>
    <row r="40" spans="1:13" ht="14.25" x14ac:dyDescent="0.2">
      <c r="A40" s="19"/>
      <c r="B40" s="95"/>
      <c r="C40" s="95"/>
      <c r="D40" s="95"/>
      <c r="E40" s="95"/>
      <c r="F40" s="95"/>
      <c r="G40" s="95"/>
      <c r="H40" s="59"/>
      <c r="I40" s="23"/>
      <c r="J40" s="68"/>
      <c r="K40" s="89"/>
      <c r="L40" s="89"/>
      <c r="M40" s="89"/>
    </row>
    <row r="41" spans="1:13" ht="14.25" x14ac:dyDescent="0.2">
      <c r="A41" s="19" t="s">
        <v>155</v>
      </c>
      <c r="B41" s="19"/>
      <c r="C41" s="19"/>
      <c r="D41" s="19"/>
      <c r="E41" s="19"/>
      <c r="F41" s="95"/>
      <c r="G41" s="95"/>
      <c r="I41" s="23"/>
      <c r="J41" s="68"/>
      <c r="K41" s="89"/>
      <c r="L41" s="89"/>
      <c r="M41" s="89"/>
    </row>
    <row r="42" spans="1:13" ht="14.25" x14ac:dyDescent="0.2">
      <c r="A42" s="25" t="s">
        <v>57</v>
      </c>
      <c r="B42" s="50">
        <f ca="1">NOW()</f>
        <v>44602.570627199071</v>
      </c>
      <c r="C42" s="19"/>
      <c r="D42" s="19"/>
      <c r="E42" s="19"/>
      <c r="F42" s="95"/>
      <c r="G42" s="95"/>
      <c r="I42" s="23"/>
      <c r="J42" s="68"/>
      <c r="K42" s="96"/>
      <c r="L42" s="96"/>
      <c r="M42" s="96"/>
    </row>
    <row r="43" spans="1:13" ht="14.25" x14ac:dyDescent="0.2">
      <c r="F43" s="95"/>
      <c r="G43" s="95"/>
      <c r="I43" s="23"/>
      <c r="J43" s="68"/>
      <c r="K43" s="96"/>
      <c r="L43" s="96"/>
      <c r="M43" s="96"/>
    </row>
    <row r="44" spans="1:13" ht="14.25" x14ac:dyDescent="0.2">
      <c r="F44" s="95"/>
      <c r="G44" s="95"/>
      <c r="I44" s="23"/>
      <c r="J44" s="68"/>
      <c r="K44" s="89"/>
      <c r="L44" s="89"/>
      <c r="M44" s="89"/>
    </row>
    <row r="45" spans="1:13" x14ac:dyDescent="0.2">
      <c r="I45" s="97"/>
      <c r="J45" s="97"/>
      <c r="K45" s="89"/>
      <c r="L45" s="89"/>
      <c r="M45" s="89"/>
    </row>
    <row r="46" spans="1:13" x14ac:dyDescent="0.2">
      <c r="I46" s="98"/>
      <c r="J46" s="98"/>
      <c r="K46" s="89"/>
      <c r="L46" s="89"/>
      <c r="M46" s="89"/>
    </row>
    <row r="47" spans="1:13" x14ac:dyDescent="0.2">
      <c r="I47" s="98"/>
      <c r="J47" s="98"/>
      <c r="K47" s="89"/>
      <c r="L47" s="89"/>
      <c r="M47" s="89"/>
    </row>
    <row r="48" spans="1:13" x14ac:dyDescent="0.2">
      <c r="I48" s="98"/>
      <c r="J48" s="98"/>
      <c r="K48" s="89"/>
      <c r="L48" s="89"/>
      <c r="M48" s="89"/>
    </row>
    <row r="49" spans="9:13" x14ac:dyDescent="0.2">
      <c r="I49" s="98"/>
      <c r="J49" s="98"/>
      <c r="K49" s="89"/>
      <c r="L49" s="89"/>
      <c r="M49" s="89"/>
    </row>
    <row r="51" spans="9:13" x14ac:dyDescent="0.2">
      <c r="I51" s="99"/>
      <c r="J51" s="99"/>
      <c r="K51" s="99"/>
      <c r="L51" s="99"/>
      <c r="M51" s="99"/>
    </row>
    <row r="52" spans="9:13" x14ac:dyDescent="0.2">
      <c r="I52" s="99"/>
      <c r="J52" s="99"/>
      <c r="K52" s="99"/>
      <c r="L52" s="99"/>
      <c r="M52" s="99"/>
    </row>
    <row r="53" spans="9:13" x14ac:dyDescent="0.2">
      <c r="J53" s="99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614F-86D5-499D-A4F0-1FA417923D2A}">
  <dimension ref="A1:F43"/>
  <sheetViews>
    <sheetView zoomScale="90" zoomScaleNormal="90" workbookViewId="0"/>
  </sheetViews>
  <sheetFormatPr defaultColWidth="8.85546875" defaultRowHeight="12.75" x14ac:dyDescent="0.2"/>
  <cols>
    <col min="1" max="1" width="15.7109375" style="127" bestFit="1" customWidth="1"/>
    <col min="2" max="2" width="10" style="127" customWidth="1"/>
    <col min="3" max="3" width="8.85546875" style="127"/>
    <col min="4" max="4" width="10.140625" style="127" customWidth="1"/>
    <col min="5" max="5" width="10.7109375" style="127" customWidth="1"/>
    <col min="6" max="16384" width="8.85546875" style="127"/>
  </cols>
  <sheetData>
    <row r="1" spans="1:6" ht="25.5" x14ac:dyDescent="0.2">
      <c r="A1" s="126" t="s">
        <v>156</v>
      </c>
      <c r="B1" s="126" t="s">
        <v>157</v>
      </c>
      <c r="C1" s="126" t="s">
        <v>158</v>
      </c>
      <c r="D1" s="126" t="s">
        <v>159</v>
      </c>
      <c r="E1" s="126" t="s">
        <v>160</v>
      </c>
      <c r="F1" s="126" t="s">
        <v>161</v>
      </c>
    </row>
    <row r="2" spans="1:6" x14ac:dyDescent="0.2">
      <c r="A2" s="128" t="s">
        <v>162</v>
      </c>
      <c r="B2" s="144">
        <v>55</v>
      </c>
      <c r="C2" s="144">
        <v>114.9</v>
      </c>
      <c r="D2" s="144">
        <v>10.34</v>
      </c>
      <c r="E2" s="144">
        <v>116.931</v>
      </c>
      <c r="F2" s="138">
        <v>52.930999999999983</v>
      </c>
    </row>
    <row r="3" spans="1:6" x14ac:dyDescent="0.2">
      <c r="A3" s="128" t="s">
        <v>163</v>
      </c>
      <c r="B3" s="144">
        <v>37.799999999999997</v>
      </c>
      <c r="C3" s="144">
        <v>123.4</v>
      </c>
      <c r="D3" s="144">
        <v>10.26</v>
      </c>
      <c r="E3" s="144">
        <v>120.065</v>
      </c>
      <c r="F3" s="138">
        <v>51.878000000000043</v>
      </c>
    </row>
    <row r="4" spans="1:6" x14ac:dyDescent="0.2">
      <c r="A4" s="128" t="s">
        <v>164</v>
      </c>
      <c r="B4" s="144">
        <v>55.3</v>
      </c>
      <c r="C4" s="144">
        <v>119.7</v>
      </c>
      <c r="D4" s="144">
        <v>8.51</v>
      </c>
      <c r="E4" s="144">
        <v>120.515</v>
      </c>
      <c r="F4" s="138">
        <v>57.293000000000006</v>
      </c>
    </row>
    <row r="5" spans="1:6" x14ac:dyDescent="0.2">
      <c r="A5" s="128" t="s">
        <v>165</v>
      </c>
      <c r="B5" s="144">
        <v>48.8</v>
      </c>
      <c r="C5" s="144">
        <v>128.5</v>
      </c>
      <c r="D5" s="144">
        <v>10.25</v>
      </c>
      <c r="E5" s="144">
        <v>96.667000000000002</v>
      </c>
      <c r="F5" s="138">
        <v>55.660000000000025</v>
      </c>
    </row>
    <row r="6" spans="1:6" x14ac:dyDescent="0.2">
      <c r="A6" s="128" t="s">
        <v>166</v>
      </c>
      <c r="B6" s="144">
        <v>46.2</v>
      </c>
      <c r="C6" s="144">
        <v>138</v>
      </c>
      <c r="D6" s="144">
        <v>9.9</v>
      </c>
      <c r="E6" s="144">
        <v>114.749</v>
      </c>
      <c r="F6" s="138">
        <v>57.382000000000005</v>
      </c>
    </row>
    <row r="7" spans="1:6" x14ac:dyDescent="0.2">
      <c r="A7" s="128" t="s">
        <v>167</v>
      </c>
      <c r="B7" s="145">
        <v>46.5</v>
      </c>
      <c r="C7" s="138">
        <v>139</v>
      </c>
      <c r="D7" s="138">
        <v>8.5</v>
      </c>
      <c r="E7" s="138">
        <v>120.70699999999999</v>
      </c>
      <c r="F7" s="138">
        <v>57.855999999999995</v>
      </c>
    </row>
    <row r="8" spans="1:6" x14ac:dyDescent="0.2">
      <c r="A8" s="128" t="s">
        <v>168</v>
      </c>
      <c r="B8" s="146">
        <v>45</v>
      </c>
      <c r="C8" s="138">
        <v>134</v>
      </c>
      <c r="D8" s="138">
        <v>6.3</v>
      </c>
      <c r="E8" s="138">
        <v>120.70699999999999</v>
      </c>
      <c r="F8" s="138">
        <v>57.855999999999995</v>
      </c>
    </row>
    <row r="9" spans="1:6" x14ac:dyDescent="0.2">
      <c r="A9" s="128"/>
      <c r="B9" s="129"/>
      <c r="E9" s="148"/>
    </row>
    <row r="10" spans="1:6" x14ac:dyDescent="0.2">
      <c r="B10" s="129"/>
    </row>
    <row r="11" spans="1:6" x14ac:dyDescent="0.2">
      <c r="B11" s="129"/>
    </row>
    <row r="12" spans="1:6" x14ac:dyDescent="0.2">
      <c r="B12" s="129"/>
      <c r="C12" s="164"/>
      <c r="D12" s="138"/>
      <c r="E12" s="164"/>
    </row>
    <row r="13" spans="1:6" x14ac:dyDescent="0.2">
      <c r="C13" s="164"/>
      <c r="D13" s="138"/>
      <c r="E13" s="164"/>
    </row>
    <row r="14" spans="1:6" x14ac:dyDescent="0.2">
      <c r="C14" s="164"/>
      <c r="D14" s="138"/>
      <c r="E14" s="164"/>
    </row>
    <row r="15" spans="1:6" x14ac:dyDescent="0.2">
      <c r="C15" s="164"/>
      <c r="D15" s="138"/>
      <c r="E15" s="164"/>
    </row>
    <row r="16" spans="1:6" x14ac:dyDescent="0.2">
      <c r="C16" s="164"/>
      <c r="D16" s="138"/>
      <c r="E16" s="164"/>
    </row>
    <row r="17" spans="2:6" x14ac:dyDescent="0.2">
      <c r="C17" s="164"/>
      <c r="D17" s="138"/>
      <c r="E17" s="164"/>
    </row>
    <row r="18" spans="2:6" x14ac:dyDescent="0.2">
      <c r="C18" s="164"/>
      <c r="D18" s="138"/>
      <c r="E18" s="164"/>
    </row>
    <row r="19" spans="2:6" x14ac:dyDescent="0.2">
      <c r="B19" s="130"/>
    </row>
    <row r="20" spans="2:6" x14ac:dyDescent="0.2">
      <c r="B20" s="130"/>
    </row>
    <row r="21" spans="2:6" x14ac:dyDescent="0.2">
      <c r="B21" s="130"/>
    </row>
    <row r="22" spans="2:6" x14ac:dyDescent="0.2">
      <c r="B22" s="130"/>
    </row>
    <row r="23" spans="2:6" x14ac:dyDescent="0.2">
      <c r="B23" s="130"/>
    </row>
    <row r="24" spans="2:6" x14ac:dyDescent="0.2">
      <c r="B24" s="130"/>
      <c r="E24" s="164"/>
      <c r="F24" s="164"/>
    </row>
    <row r="25" spans="2:6" x14ac:dyDescent="0.2">
      <c r="B25" s="130"/>
      <c r="E25" s="164"/>
      <c r="F25" s="164"/>
    </row>
    <row r="26" spans="2:6" x14ac:dyDescent="0.2">
      <c r="B26" s="130"/>
      <c r="E26" s="164"/>
      <c r="F26" s="164"/>
    </row>
    <row r="27" spans="2:6" x14ac:dyDescent="0.2">
      <c r="B27" s="130"/>
      <c r="E27" s="164"/>
      <c r="F27" s="164"/>
    </row>
    <row r="28" spans="2:6" x14ac:dyDescent="0.2">
      <c r="B28" s="130"/>
      <c r="E28" s="164"/>
      <c r="F28" s="164"/>
    </row>
    <row r="29" spans="2:6" x14ac:dyDescent="0.2">
      <c r="B29" s="130"/>
      <c r="E29" s="164"/>
      <c r="F29" s="164"/>
    </row>
    <row r="30" spans="2:6" x14ac:dyDescent="0.2">
      <c r="B30" s="130"/>
      <c r="E30" s="164"/>
      <c r="F30" s="164"/>
    </row>
    <row r="31" spans="2:6" x14ac:dyDescent="0.2">
      <c r="B31" s="130"/>
    </row>
    <row r="32" spans="2:6" x14ac:dyDescent="0.2">
      <c r="B32" s="130"/>
    </row>
    <row r="33" spans="2:2" x14ac:dyDescent="0.2">
      <c r="B33" s="130"/>
    </row>
    <row r="34" spans="2:2" x14ac:dyDescent="0.2">
      <c r="B34" s="130"/>
    </row>
    <row r="35" spans="2:2" x14ac:dyDescent="0.2">
      <c r="B35" s="130"/>
    </row>
    <row r="36" spans="2:2" x14ac:dyDescent="0.2">
      <c r="B36" s="130"/>
    </row>
    <row r="37" spans="2:2" x14ac:dyDescent="0.2">
      <c r="B37" s="130"/>
    </row>
    <row r="38" spans="2:2" x14ac:dyDescent="0.2">
      <c r="B38" s="130"/>
    </row>
    <row r="39" spans="2:2" x14ac:dyDescent="0.2">
      <c r="B39" s="130"/>
    </row>
    <row r="40" spans="2:2" x14ac:dyDescent="0.2">
      <c r="B40" s="130"/>
    </row>
    <row r="41" spans="2:2" x14ac:dyDescent="0.2">
      <c r="B41" s="130"/>
    </row>
    <row r="42" spans="2:2" x14ac:dyDescent="0.2">
      <c r="B42" s="130"/>
    </row>
    <row r="43" spans="2:2" x14ac:dyDescent="0.2">
      <c r="B43" s="130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revision/>
  <dcterms:created xsi:type="dcterms:W3CDTF">2001-11-13T16:22:15Z</dcterms:created>
  <dcterms:modified xsi:type="dcterms:W3CDTF">2022-02-10T19:44:00Z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