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799" activeTab="0"/>
  </bookViews>
  <sheets>
    <sheet name="TableOfContents" sheetId="1" r:id="rId1"/>
    <sheet name="FarmPcc" sheetId="2" r:id="rId2"/>
    <sheet name="ProcPcc" sheetId="3" r:id="rId3"/>
    <sheet name="Total" sheetId="4" r:id="rId4"/>
    <sheet name="Asparagus" sheetId="5" r:id="rId5"/>
    <sheet name="LimaBeans" sheetId="6" r:id="rId6"/>
    <sheet name="SnapBeans" sheetId="7" r:id="rId7"/>
    <sheet name="Broccoli" sheetId="8" r:id="rId8"/>
    <sheet name="Carrots" sheetId="9" r:id="rId9"/>
    <sheet name="Cauliflower" sheetId="10" r:id="rId10"/>
    <sheet name="SweetCorn" sheetId="11" r:id="rId11"/>
    <sheet name="GreenPeas" sheetId="12" r:id="rId12"/>
    <sheet name="Potatoes" sheetId="13" r:id="rId13"/>
    <sheet name="Spinach" sheetId="14" r:id="rId14"/>
  </sheets>
  <externalReferences>
    <externalReference r:id="rId17"/>
  </externalReferences>
  <definedNames>
    <definedName name="_xlnm.Print_Area" localSheetId="1">'FarmPcc'!$A$6:$M$58</definedName>
    <definedName name="_xlnm.Print_Titles" localSheetId="1">'FarmPcc'!$A:$A,'FarmPcc'!$1:$5</definedName>
    <definedName name="Z_54C66FF3_B451_11D2_8C41_400002400070_.wvu.PrintArea" localSheetId="1" hidden="1">'FarmPcc'!$A$6:$M$47</definedName>
    <definedName name="Z_54C66FF3_B451_11D2_8C41_400002400070_.wvu.PrintTitles" localSheetId="1" hidden="1">'FarmPcc'!$1:$5</definedName>
    <definedName name="Z_54CA0371_B6B1_11D2_8C42_400002400070_.wvu.PrintArea" localSheetId="1" hidden="1">'FarmPcc'!$A$6:$M$47</definedName>
    <definedName name="Z_54CA0371_B6B1_11D2_8C42_400002400070_.wvu.PrintTitles" localSheetId="1" hidden="1">'FarmPcc'!$1:$5</definedName>
    <definedName name="Z_9CE49E61_B9D9_11D2_8C46_400002400070_.wvu.PrintArea" localSheetId="1" hidden="1">'FarmPcc'!$A$6:$M$47</definedName>
    <definedName name="Z_9CE49E61_B9D9_11D2_8C46_400002400070_.wvu.PrintTitles" localSheetId="1" hidden="1">'FarmPcc'!$1:$5</definedName>
    <definedName name="Z_9CE49E62_B9D9_11D2_8C46_400002400070_.wvu.PrintArea" localSheetId="1" hidden="1">'FarmPcc'!$A$6:$M$47</definedName>
    <definedName name="Z_9CE49E62_B9D9_11D2_8C46_400002400070_.wvu.PrintTitles" localSheetId="1" hidden="1">'FarmPcc'!$1:$5</definedName>
    <definedName name="Z_BD4FAC51_B78D_11D2_8C45_400002400070_.wvu.PrintArea" localSheetId="1" hidden="1">'FarmPcc'!$A$6:$M$47</definedName>
    <definedName name="Z_BD4FAC51_B78D_11D2_8C45_400002400070_.wvu.PrintTitles" localSheetId="1" hidden="1">'FarmPcc'!$1:$5</definedName>
    <definedName name="Z_E91DC9F9_B471_11D2_8C41_400002400070_.wvu.PrintArea" localSheetId="1" hidden="1">'FarmPcc'!$A$6:$M$47</definedName>
    <definedName name="Z_E91DC9F9_B471_11D2_8C41_400002400070_.wvu.PrintTitles" localSheetId="1" hidden="1">'FarmPcc'!$1:$5</definedName>
  </definedNames>
  <calcPr fullCalcOnLoad="1"/>
</workbook>
</file>

<file path=xl/sharedStrings.xml><?xml version="1.0" encoding="utf-8"?>
<sst xmlns="http://schemas.openxmlformats.org/spreadsheetml/2006/main" count="606" uniqueCount="114">
  <si>
    <t>Year</t>
  </si>
  <si>
    <t>Supply</t>
  </si>
  <si>
    <t>NA</t>
  </si>
  <si>
    <t>Farm</t>
  </si>
  <si>
    <t>NA = Not available.</t>
  </si>
  <si>
    <t>Asparagus</t>
  </si>
  <si>
    <t>Lima beans</t>
  </si>
  <si>
    <t>Snap beans</t>
  </si>
  <si>
    <t>Broccoli</t>
  </si>
  <si>
    <t>Carrots</t>
  </si>
  <si>
    <t>Cauliflower</t>
  </si>
  <si>
    <t>Sweet corn</t>
  </si>
  <si>
    <t>Green peas</t>
  </si>
  <si>
    <t>Spinach</t>
  </si>
  <si>
    <t>Miscellaneous</t>
  </si>
  <si>
    <t>Potatoes</t>
  </si>
  <si>
    <t>Filename:</t>
  </si>
  <si>
    <t>vegfrz.xls</t>
  </si>
  <si>
    <t>Worksheets:</t>
  </si>
  <si>
    <t>Vegetables for freezing - Per capita availability, farm weight</t>
  </si>
  <si>
    <t>Asparagus for freezing - Supply and disappearance</t>
  </si>
  <si>
    <t>Snap beans for freezing - Supply and disappearance</t>
  </si>
  <si>
    <t>Broccoli for freezing - Supply and disappearance</t>
  </si>
  <si>
    <t>Carrots for freezing - Supply and disappearance</t>
  </si>
  <si>
    <t>Cauliflower for freezing - Supply and disappearance</t>
  </si>
  <si>
    <t>Green peas for freezing - Supply and disappearance</t>
  </si>
  <si>
    <t>Spinach for freezing - Supply and disappearance</t>
  </si>
  <si>
    <t>Potatoes for freezing - Supply and disappearance</t>
  </si>
  <si>
    <t>Green lima beans for freezing - Supply and disappearance</t>
  </si>
  <si>
    <t>Sweet corn for freezing - Supply and disappearance</t>
  </si>
  <si>
    <t>Product</t>
  </si>
  <si>
    <t>Vegetables for freezing:  Supply and disappearance</t>
  </si>
  <si>
    <t>Vegetables for freezing - Per capita availability, product weight</t>
  </si>
  <si>
    <t>Per capita availability</t>
  </si>
  <si>
    <r>
      <t>U.S. population, July 1</t>
    </r>
    <r>
      <rPr>
        <vertAlign val="superscript"/>
        <sz val="8"/>
        <rFont val="Arial"/>
        <family val="2"/>
      </rPr>
      <t>1</t>
    </r>
  </si>
  <si>
    <r>
      <t>Production</t>
    </r>
    <r>
      <rPr>
        <vertAlign val="superscript"/>
        <sz val="8"/>
        <rFont val="Arial"/>
        <family val="2"/>
      </rPr>
      <t>2</t>
    </r>
  </si>
  <si>
    <r>
      <t>Imports</t>
    </r>
    <r>
      <rPr>
        <vertAlign val="superscript"/>
        <sz val="8"/>
        <rFont val="Arial"/>
        <family val="2"/>
      </rPr>
      <t>3</t>
    </r>
  </si>
  <si>
    <r>
      <t>Beginning stocks</t>
    </r>
    <r>
      <rPr>
        <vertAlign val="superscript"/>
        <sz val="8"/>
        <rFont val="Arial"/>
        <family val="2"/>
      </rPr>
      <t>4</t>
    </r>
  </si>
  <si>
    <r>
      <t>Total supply</t>
    </r>
    <r>
      <rPr>
        <vertAlign val="superscript"/>
        <sz val="8"/>
        <rFont val="Arial"/>
        <family val="2"/>
      </rPr>
      <t>5</t>
    </r>
  </si>
  <si>
    <r>
      <t>Exports</t>
    </r>
    <r>
      <rPr>
        <vertAlign val="superscript"/>
        <sz val="8"/>
        <rFont val="Arial"/>
        <family val="2"/>
      </rPr>
      <t>3</t>
    </r>
  </si>
  <si>
    <r>
      <t>Ending stocks</t>
    </r>
    <r>
      <rPr>
        <vertAlign val="superscript"/>
        <sz val="8"/>
        <rFont val="Arial"/>
        <family val="2"/>
      </rPr>
      <t>4</t>
    </r>
  </si>
  <si>
    <r>
      <t>Year</t>
    </r>
    <r>
      <rPr>
        <vertAlign val="superscript"/>
        <sz val="8"/>
        <rFont val="Arial"/>
        <family val="2"/>
      </rPr>
      <t>2</t>
    </r>
  </si>
  <si>
    <r>
      <t>U.S. population, July 1</t>
    </r>
    <r>
      <rPr>
        <vertAlign val="superscript"/>
        <sz val="8"/>
        <rFont val="Arial"/>
        <family val="2"/>
      </rPr>
      <t>3</t>
    </r>
  </si>
  <si>
    <r>
      <t>Total supply</t>
    </r>
    <r>
      <rPr>
        <vertAlign val="superscript"/>
        <sz val="8"/>
        <rFont val="Arial"/>
        <family val="2"/>
      </rPr>
      <t>8</t>
    </r>
  </si>
  <si>
    <r>
      <t>Product</t>
    </r>
    <r>
      <rPr>
        <vertAlign val="superscript"/>
        <sz val="8"/>
        <rFont val="Arial"/>
        <family val="2"/>
      </rPr>
      <t>10</t>
    </r>
  </si>
  <si>
    <r>
      <t>Beginning stocks</t>
    </r>
    <r>
      <rPr>
        <vertAlign val="superscript"/>
        <sz val="8"/>
        <rFont val="Arial"/>
        <family val="2"/>
      </rPr>
      <t>2 4</t>
    </r>
  </si>
  <si>
    <r>
      <t>Ending stocks</t>
    </r>
    <r>
      <rPr>
        <vertAlign val="superscript"/>
        <sz val="8"/>
        <rFont val="Arial"/>
        <family val="2"/>
      </rPr>
      <t>2 4</t>
    </r>
  </si>
  <si>
    <r>
      <t>Beginning stocks</t>
    </r>
    <r>
      <rPr>
        <vertAlign val="superscript"/>
        <sz val="8"/>
        <rFont val="Arial"/>
        <family val="2"/>
      </rPr>
      <t>2</t>
    </r>
  </si>
  <si>
    <r>
      <t>Total supply</t>
    </r>
    <r>
      <rPr>
        <vertAlign val="superscript"/>
        <sz val="8"/>
        <rFont val="Arial"/>
        <family val="2"/>
      </rPr>
      <t>4</t>
    </r>
  </si>
  <si>
    <r>
      <t>Ending stocks</t>
    </r>
    <r>
      <rPr>
        <vertAlign val="superscript"/>
        <sz val="8"/>
        <rFont val="Arial"/>
        <family val="2"/>
      </rPr>
      <t>2</t>
    </r>
  </si>
  <si>
    <t>Filename: VEGFRZ</t>
  </si>
  <si>
    <t xml:space="preserve">--- Millions --- </t>
  </si>
  <si>
    <t>-------------------------------------------------------------------- Million pounds -----------------------------------------------------------------</t>
  </si>
  <si>
    <t>-------------- Pounds --------------</t>
  </si>
  <si>
    <t>--- Millions ---</t>
  </si>
  <si>
    <t>----------------------------------------------------------------------- Million pounds ---------------------------------------------------------------------------------</t>
  </si>
  <si>
    <t>------------ Pounds ------------</t>
  </si>
  <si>
    <t>---------------------------------------------------------------------- Million pounds --------------------------------------------------------------------------</t>
  </si>
  <si>
    <t>------------------------------------------------------------ Million pounds ------------------------------------------------------------------</t>
  </si>
  <si>
    <t>--------------- Pounds ---------------</t>
  </si>
  <si>
    <t>----------------------------------------------------------------------- Million pounds -------------------------------------------------------------------</t>
  </si>
  <si>
    <t>-------------------------------------------------------------- Million pounds --------------------------------------------------------------------</t>
  </si>
  <si>
    <t>------------- Pounds -------------</t>
  </si>
  <si>
    <t xml:space="preserve"> ------------------------------------------------------------------ Million pounds ---------------------------------------------------------------------------------</t>
  </si>
  <si>
    <t>----------------------------------------------------------- Million pounds -------------------------------------------------------------</t>
  </si>
  <si>
    <t>----------- Pounds -----------</t>
  </si>
  <si>
    <t>---------------------------------------------------------------------- Million pounds ---------------------------------------------------------------------------------</t>
  </si>
  <si>
    <t xml:space="preserve"> </t>
  </si>
  <si>
    <t>----------------------------------------------------------------- Million pounds ----------------------------------------------------------------</t>
  </si>
  <si>
    <t>--------------- Pounds --------------</t>
  </si>
  <si>
    <t>-------------------------------------------------------------------------------------------------------- Pounds ---------------------------------------------------------------------------------------------------------</t>
  </si>
  <si>
    <r>
      <rPr>
        <vertAlign val="superscript"/>
        <sz val="8"/>
        <rFont val="Arial"/>
        <family val="2"/>
      </rPr>
      <t>1</t>
    </r>
    <r>
      <rPr>
        <sz val="8"/>
        <rFont val="Arial"/>
        <family val="2"/>
      </rPr>
      <t xml:space="preserve">Data are converted to product weight. Uses U.S. resident population plus the Armed Forces overseas, July 1. </t>
    </r>
    <r>
      <rPr>
        <vertAlign val="superscript"/>
        <sz val="8"/>
        <rFont val="Arial"/>
        <family val="2"/>
      </rPr>
      <t>2</t>
    </r>
    <r>
      <rPr>
        <sz val="8"/>
        <rFont val="Arial"/>
        <family val="2"/>
      </rPr>
      <t>Computed from unrounded data.</t>
    </r>
  </si>
  <si>
    <t>--------------------------------------------------------------------------------------------------------- Pounds ------------------------------------------------------------------------------------------------------------------------</t>
  </si>
  <si>
    <r>
      <t>Total</t>
    </r>
    <r>
      <rPr>
        <vertAlign val="superscript"/>
        <sz val="8"/>
        <rFont val="Arial"/>
        <family val="2"/>
      </rPr>
      <t>5</t>
    </r>
  </si>
  <si>
    <t>Production</t>
  </si>
  <si>
    <r>
      <t>Ending stocks</t>
    </r>
    <r>
      <rPr>
        <vertAlign val="superscript"/>
        <sz val="8"/>
        <rFont val="Arial"/>
        <family val="2"/>
      </rPr>
      <t>7</t>
    </r>
  </si>
  <si>
    <r>
      <t>Beginning stocks</t>
    </r>
    <r>
      <rPr>
        <vertAlign val="superscript"/>
        <sz val="8"/>
        <rFont val="Arial"/>
        <family val="2"/>
      </rPr>
      <t>7</t>
    </r>
  </si>
  <si>
    <r>
      <t>Total</t>
    </r>
    <r>
      <rPr>
        <vertAlign val="superscript"/>
        <sz val="8"/>
        <rFont val="Arial"/>
        <family val="2"/>
      </rPr>
      <t>4</t>
    </r>
  </si>
  <si>
    <r>
      <rPr>
        <vertAlign val="superscript"/>
        <sz val="8"/>
        <rFont val="Arial"/>
        <family val="2"/>
      </rPr>
      <t>1</t>
    </r>
    <r>
      <rPr>
        <sz val="8"/>
        <rFont val="Arial"/>
        <family val="2"/>
      </rPr>
      <t xml:space="preserve">All product-weight data in this table have been converted to a fresh-weight (farm) basis. Uses U.S. resident population plus the Armed Forces overseas, July 1. </t>
    </r>
    <r>
      <rPr>
        <vertAlign val="superscript"/>
        <sz val="8"/>
        <rFont val="Arial"/>
        <family val="2"/>
      </rPr>
      <t>2</t>
    </r>
    <r>
      <rPr>
        <sz val="8"/>
        <rFont val="Arial"/>
        <family val="2"/>
      </rPr>
      <t>Computed from unrounded data.</t>
    </r>
  </si>
  <si>
    <r>
      <t>Vegetables for freezing, farm weight: Per capita availability</t>
    </r>
    <r>
      <rPr>
        <b/>
        <vertAlign val="superscript"/>
        <sz val="8"/>
        <rFont val="Arial"/>
        <family val="2"/>
      </rPr>
      <t>1</t>
    </r>
  </si>
  <si>
    <r>
      <t>Vegetables for freezing, product weight: Per capita availability</t>
    </r>
    <r>
      <rPr>
        <b/>
        <vertAlign val="superscript"/>
        <sz val="8"/>
        <rFont val="Arial"/>
        <family val="2"/>
      </rPr>
      <t>1</t>
    </r>
  </si>
  <si>
    <t>Food availability</t>
  </si>
  <si>
    <t>Nonfood use</t>
  </si>
  <si>
    <t>Asparagus for freezing: Supply and use</t>
  </si>
  <si>
    <t>Green lima beans for freezing: Supply and use</t>
  </si>
  <si>
    <t>Snap beans for freezing: Supply and use</t>
  </si>
  <si>
    <t>Broccoli for freezing: Supply and use</t>
  </si>
  <si>
    <t>Carrots for freezing: Supply and use</t>
  </si>
  <si>
    <t>Cauliflower for freezing: Supply and use</t>
  </si>
  <si>
    <t>Sweet corn for freezing: Supply and use</t>
  </si>
  <si>
    <t>Green peas for freezing: Supply and use</t>
  </si>
  <si>
    <r>
      <t>Potatoes for freezing: Supply and use</t>
    </r>
    <r>
      <rPr>
        <b/>
        <vertAlign val="superscript"/>
        <sz val="8"/>
        <rFont val="Arial"/>
        <family val="2"/>
      </rPr>
      <t>1</t>
    </r>
  </si>
  <si>
    <t>Spinach for freezing: Supply and use</t>
  </si>
  <si>
    <t>Vegetables for freezing: Supply and use</t>
  </si>
  <si>
    <r>
      <t>Total frozen vegetables per capita availability (farm weight)</t>
    </r>
    <r>
      <rPr>
        <vertAlign val="superscript"/>
        <sz val="8"/>
        <rFont val="Arial"/>
        <family val="2"/>
      </rPr>
      <t>2</t>
    </r>
  </si>
  <si>
    <r>
      <t>Total frozen vegetables per capita availability (product weight)</t>
    </r>
    <r>
      <rPr>
        <vertAlign val="superscript"/>
        <sz val="8"/>
        <rFont val="Arial"/>
        <family val="2"/>
      </rPr>
      <t>2</t>
    </r>
  </si>
  <si>
    <r>
      <t>Ending stocks</t>
    </r>
    <r>
      <rPr>
        <vertAlign val="superscript"/>
        <sz val="8"/>
        <rFont val="Arial"/>
        <family val="2"/>
      </rPr>
      <t>2,4</t>
    </r>
    <r>
      <rPr>
        <sz val="8"/>
        <rFont val="Arial"/>
        <family val="2"/>
      </rPr>
      <t xml:space="preserve"> </t>
    </r>
  </si>
  <si>
    <t>Source: USDA, Economic Research Service - based on data from various sources as documented on the Food Availability Data System home page. Data last updated April 1, 2020.</t>
  </si>
  <si>
    <r>
      <t>Imports</t>
    </r>
    <r>
      <rPr>
        <vertAlign val="superscript"/>
        <sz val="8"/>
        <rFont val="Arial"/>
        <family val="2"/>
      </rPr>
      <t>4,5</t>
    </r>
  </si>
  <si>
    <r>
      <t>Exports</t>
    </r>
    <r>
      <rPr>
        <vertAlign val="superscript"/>
        <sz val="8"/>
        <rFont val="Arial"/>
        <family val="2"/>
      </rPr>
      <t>4,5</t>
    </r>
  </si>
  <si>
    <r>
      <t>Total</t>
    </r>
    <r>
      <rPr>
        <vertAlign val="superscript"/>
        <sz val="8"/>
        <rFont val="Arial"/>
        <family val="2"/>
      </rPr>
      <t>6,8,9</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</si>
  <si>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t>
    </r>
    <r>
      <rPr>
        <vertAlign val="superscript"/>
        <sz val="8"/>
        <rFont val="Arial"/>
        <family val="2"/>
      </rPr>
      <t>3</t>
    </r>
    <r>
      <rPr>
        <sz val="8"/>
        <rFont val="Arial"/>
        <family val="2"/>
      </rPr>
      <t xml:space="preserve">Source: U.S. Department of Commerce/Bureau of the Census. All product weight data in this table has been converted to a fresh weight basis.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</si>
  <si>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Data estimated by ERS for 2016-19. </t>
    </r>
    <r>
      <rPr>
        <vertAlign val="superscript"/>
        <sz val="8"/>
        <rFont val="Arial"/>
        <family val="2"/>
      </rPr>
      <t>3</t>
    </r>
    <r>
      <rPr>
        <sz val="8"/>
        <rFont val="Arial"/>
        <family val="2"/>
      </rPr>
      <t xml:space="preserve">Source: U.S. Department of Commerce/Bureau of the Census. All product weight data were converted to a fresh weight basis using a factor of 1.18 through 2005. Beginning with 2006, the factor was updated to 1.11. </t>
    </r>
    <r>
      <rPr>
        <vertAlign val="superscript"/>
        <sz val="8"/>
        <rFont val="Arial"/>
        <family val="2"/>
      </rPr>
      <t>4</t>
    </r>
    <r>
      <rPr>
        <sz val="8"/>
        <rFont val="Arial"/>
        <family val="2"/>
      </rPr>
      <t xml:space="preserve">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</si>
  <si>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Mainly for freezing. </t>
    </r>
    <r>
      <rPr>
        <vertAlign val="superscript"/>
        <sz val="8"/>
        <rFont val="Arial"/>
        <family val="2"/>
      </rPr>
      <t>3</t>
    </r>
    <r>
      <rPr>
        <sz val="8"/>
        <rFont val="Arial"/>
        <family val="2"/>
      </rPr>
      <t xml:space="preserve">Source: U.S. Department of Commerce/Bureau of the Census. All product weight data in this table have been converted to a fresh weight basis using a factor of 1.33.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</si>
  <si>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Data estimated by ERS for 2016-19. </t>
    </r>
    <r>
      <rPr>
        <vertAlign val="superscript"/>
        <sz val="8"/>
        <rFont val="Arial"/>
        <family val="2"/>
      </rPr>
      <t>3</t>
    </r>
    <r>
      <rPr>
        <sz val="8"/>
        <rFont val="Arial"/>
        <family val="2"/>
      </rPr>
      <t xml:space="preserve">Source: U.S. Department of Commerce/Bureau of the Census. All product weight data in this table have been converted to a fresh weight basis using a factor of 1.05.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</si>
  <si>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Data for 1982-83 and 2016-19 estimated by ERS. </t>
    </r>
    <r>
      <rPr>
        <vertAlign val="superscript"/>
        <sz val="8"/>
        <rFont val="Arial"/>
        <family val="2"/>
      </rPr>
      <t>3</t>
    </r>
    <r>
      <rPr>
        <sz val="8"/>
        <rFont val="Arial"/>
        <family val="2"/>
      </rPr>
      <t xml:space="preserve">Source: U.S. Department of Commerce/Bureau of the Census. All product weight data in this table have been converted to a fresh weight basis using a factor of 1.92.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</si>
  <si>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Derived from pack data published by the American Frozen Food Institute through 2004. After 2004, AFFI ceased reporting frozen pack, so the share of processing carrots use for freezing was set at 66 percent (the average share packed basis for freezing from 1994-2003). Data for 2016-19 estimated by ERS. </t>
    </r>
    <r>
      <rPr>
        <vertAlign val="superscript"/>
        <sz val="8"/>
        <rFont val="Arial"/>
        <family val="2"/>
      </rPr>
      <t>3</t>
    </r>
    <r>
      <rPr>
        <sz val="8"/>
        <rFont val="Arial"/>
        <family val="2"/>
      </rPr>
      <t xml:space="preserve">Source: U.S. Department of Commerce/Bureau of the Census. All product weight data in this table have been converted to a fresh weight basis using a factor of 1.82. </t>
    </r>
    <r>
      <rPr>
        <vertAlign val="superscript"/>
        <sz val="8"/>
        <rFont val="Arial"/>
        <family val="2"/>
      </rPr>
      <t>4</t>
    </r>
    <r>
      <rPr>
        <sz val="8"/>
        <rFont val="Arial"/>
        <family val="2"/>
      </rPr>
      <t xml:space="preserve">Source: USDA/National Agricultural Statistics Service (NASS). End of December stocks (converted to fresh weight basis).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</si>
  <si>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Mainly for freezing. NASS changed the reporting states for 2016. </t>
    </r>
    <r>
      <rPr>
        <vertAlign val="superscript"/>
        <sz val="8"/>
        <rFont val="Arial"/>
        <family val="2"/>
      </rPr>
      <t>3</t>
    </r>
    <r>
      <rPr>
        <sz val="8"/>
        <rFont val="Arial"/>
        <family val="2"/>
      </rPr>
      <t xml:space="preserve">Source: U.S. Department of Commerce/Bureau of the Census. All product weight data in this table have been converted to a fresh weight basis using a factor of 1.43.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</si>
  <si>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Data estimated by ERS for 2016-19. </t>
    </r>
    <r>
      <rPr>
        <vertAlign val="superscript"/>
        <sz val="8"/>
        <rFont val="Arial"/>
        <family val="2"/>
      </rPr>
      <t>3</t>
    </r>
    <r>
      <rPr>
        <sz val="8"/>
        <rFont val="Arial"/>
        <family val="2"/>
      </rPr>
      <t xml:space="preserve">Source: U.S. Department of Commerce/Bureau of the Census. All product weight data in this table were converted to a fresh weight (shelled) basis using a factor of 1.09 through 2004. Beginning in 2005, the factor was updated to 1.11. </t>
    </r>
    <r>
      <rPr>
        <vertAlign val="superscript"/>
        <sz val="8"/>
        <rFont val="Arial"/>
        <family val="2"/>
      </rPr>
      <t>4</t>
    </r>
    <r>
      <rPr>
        <sz val="8"/>
        <rFont val="Arial"/>
        <family val="2"/>
      </rPr>
      <t xml:space="preserve">Excludes green pea stocks used in mixed pea/carrot products. </t>
    </r>
    <r>
      <rPr>
        <vertAlign val="superscript"/>
        <sz val="8"/>
        <rFont val="Arial"/>
        <family val="2"/>
      </rPr>
      <t>5</t>
    </r>
    <r>
      <rPr>
        <sz val="8"/>
        <rFont val="Arial"/>
        <family val="2"/>
      </rPr>
      <t>Computed from unrounded data.</t>
    </r>
  </si>
  <si>
    <r>
      <t>Beginning stocks</t>
    </r>
    <r>
      <rPr>
        <vertAlign val="superscript"/>
        <sz val="8"/>
        <rFont val="Arial"/>
        <family val="2"/>
      </rPr>
      <t>2,4</t>
    </r>
  </si>
  <si>
    <r>
      <t>Ending stocks</t>
    </r>
    <r>
      <rPr>
        <vertAlign val="superscript"/>
        <sz val="8"/>
        <rFont val="Arial"/>
        <family val="2"/>
      </rPr>
      <t>2,4</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</si>
  <si>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Based on frozen use report by USDA/National Agricultural Statistics Service (NASS). Use was converted to a calendar year basis using NASS potato marketing data. </t>
    </r>
    <r>
      <rPr>
        <vertAlign val="superscript"/>
        <sz val="8"/>
        <rFont val="Arial"/>
        <family val="2"/>
      </rPr>
      <t>5</t>
    </r>
    <r>
      <rPr>
        <sz val="8"/>
        <rFont val="Arial"/>
        <family val="2"/>
      </rPr>
      <t xml:space="preserve">Source: U.S. Department of Commerce/Bureau of the Census. </t>
    </r>
    <r>
      <rPr>
        <vertAlign val="superscript"/>
        <sz val="8"/>
        <rFont val="Arial"/>
        <family val="2"/>
      </rPr>
      <t>6</t>
    </r>
    <r>
      <rPr>
        <sz val="8"/>
        <rFont val="Arial"/>
        <family val="2"/>
      </rPr>
      <t xml:space="preserve">All product weight data have been converted to a fresh weight basis using a factor of 2.0. </t>
    </r>
    <r>
      <rPr>
        <vertAlign val="superscript"/>
        <sz val="8"/>
        <rFont val="Arial"/>
        <family val="2"/>
      </rPr>
      <t>7</t>
    </r>
    <r>
      <rPr>
        <sz val="8"/>
        <rFont val="Arial"/>
        <family val="2"/>
      </rPr>
      <t xml:space="preserve">Source: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 xml:space="preserve">From 1978 to 1988 shipments to U.S. territories were also subtracted from the total available for domestic use. </t>
    </r>
    <r>
      <rPr>
        <vertAlign val="superscript"/>
        <sz val="8"/>
        <rFont val="Arial"/>
        <family val="2"/>
      </rPr>
      <t>10</t>
    </r>
    <r>
      <rPr>
        <sz val="8"/>
        <rFont val="Arial"/>
        <family val="2"/>
      </rPr>
      <t>Factors used to convert farm weight to retail weight are: 0.45 in 1970; every year thereafter 0.01 was added until reaching 0.50 in 1975.</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</si>
  <si>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USDA/National Agricultural Statistics Service (NASS). Data estimated by ERS for 2016-19. </t>
    </r>
    <r>
      <rPr>
        <vertAlign val="superscript"/>
        <sz val="8"/>
        <rFont val="Arial"/>
        <family val="2"/>
      </rPr>
      <t>3</t>
    </r>
    <r>
      <rPr>
        <sz val="8"/>
        <rFont val="Arial"/>
        <family val="2"/>
      </rPr>
      <t xml:space="preserve">Source: U.S. Department of Commerce/Bureau of the Census. All product weight data were converted to a fresh weight basis using a factor of 3.7 through 2007. In 2008, the factor was updated to 3.33. </t>
    </r>
    <r>
      <rPr>
        <vertAlign val="superscript"/>
        <sz val="8"/>
        <rFont val="Arial"/>
        <family val="2"/>
      </rPr>
      <t>4</t>
    </r>
    <r>
      <rPr>
        <sz val="8"/>
        <rFont val="Arial"/>
        <family val="2"/>
      </rPr>
      <t xml:space="preserve">NASS, 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</si>
  <si>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for 1977-81 and 1992 to the present; other years are ERS estimates. </t>
    </r>
    <r>
      <rPr>
        <vertAlign val="superscript"/>
        <sz val="8"/>
        <rFont val="Arial"/>
        <family val="2"/>
      </rPr>
      <t>3</t>
    </r>
    <r>
      <rPr>
        <sz val="8"/>
        <rFont val="Arial"/>
        <family val="2"/>
      </rPr>
      <t xml:space="preserve">Source: U.S. Department of Commerce/Bureau of the Census. All product weight data have been converted to a fresh weight basis using a factor of 1.43. </t>
    </r>
    <r>
      <rPr>
        <vertAlign val="superscript"/>
        <sz val="8"/>
        <rFont val="Arial"/>
        <family val="2"/>
      </rPr>
      <t>4</t>
    </r>
    <r>
      <rPr>
        <sz val="8"/>
        <rFont val="Arial"/>
        <family val="2"/>
      </rPr>
      <t xml:space="preserve">Source: NASS, December 31 stocks on a fresh-weight basis. </t>
    </r>
    <r>
      <rPr>
        <vertAlign val="superscript"/>
        <sz val="8"/>
        <rFont val="Arial"/>
        <family val="2"/>
      </rPr>
      <t>5</t>
    </r>
    <r>
      <rPr>
        <sz val="8"/>
        <rFont val="Arial"/>
        <family val="2"/>
      </rPr>
      <t>Computed from unrounded data.</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</si>
</sst>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36526]dd\-mmm\-yy;dd\-mmm\-yyyy"/>
    <numFmt numFmtId="166" formatCode="0.000"/>
    <numFmt numFmtId="167" formatCode="mmmm\ d\,\ yyyy"/>
    <numFmt numFmtId="168" formatCode="#;\-#;0"/>
    <numFmt numFmtId="169" formatCode="#,##0.000"/>
    <numFmt numFmtId="170" formatCode="0.0"/>
    <numFmt numFmtId="171" formatCode="0.0_)"/>
    <numFmt numFmtId="172" formatCode="#,##0.0_);\(#,##0.0\)"/>
    <numFmt numFmtId="173" formatCode="&quot;$&quot;#,##0.00"/>
    <numFmt numFmtId="174" formatCode="0.000000"/>
    <numFmt numFmtId="175" formatCode="0.00000"/>
    <numFmt numFmtId="176" formatCode="0.0000"/>
    <numFmt numFmtId="177" formatCode="0.00_)"/>
    <numFmt numFmtId="178" formatCode="General_)"/>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
    <numFmt numFmtId="185" formatCode="#,##0.000000"/>
    <numFmt numFmtId="186" formatCode="#,##0.0000000"/>
    <numFmt numFmtId="187" formatCode="#,##0.0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s>
  <fonts count="38">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sz val="8"/>
      <name val="Times New Roman"/>
      <family val="1"/>
    </font>
    <font>
      <u val="single"/>
      <sz val="10"/>
      <color indexed="12"/>
      <name val="Arial"/>
      <family val="2"/>
    </font>
    <font>
      <u val="single"/>
      <sz val="10"/>
      <color indexed="36"/>
      <name val="Arial"/>
      <family val="2"/>
    </font>
    <font>
      <sz val="12"/>
      <name val="Arial"/>
      <family val="2"/>
    </font>
    <font>
      <sz val="10"/>
      <name val="Courier"/>
      <family val="3"/>
    </font>
    <font>
      <b/>
      <sz val="8"/>
      <name val="Arial"/>
      <family val="2"/>
    </font>
    <font>
      <b/>
      <vertAlign val="superscript"/>
      <sz val="8"/>
      <name val="Arial"/>
      <family val="2"/>
    </font>
    <font>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double"/>
    </border>
    <border>
      <left>
        <color indexed="63"/>
      </left>
      <right>
        <color indexed="63"/>
      </right>
      <top style="thin">
        <color indexed="55"/>
      </top>
      <bottom style="double"/>
    </border>
    <border>
      <left style="thin">
        <color indexed="55"/>
      </left>
      <right style="thin">
        <color indexed="55"/>
      </right>
      <top>
        <color indexed="63"/>
      </top>
      <bottom style="double"/>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double"/>
      <bottom style="thin">
        <color indexed="55"/>
      </bottom>
    </border>
    <border>
      <left>
        <color indexed="63"/>
      </left>
      <right>
        <color indexed="63"/>
      </right>
      <top style="double"/>
      <bottom style="thin">
        <color indexed="55"/>
      </bottom>
    </border>
    <border>
      <left>
        <color indexed="63"/>
      </left>
      <right style="thin">
        <color indexed="55"/>
      </right>
      <top style="double"/>
      <bottom style="thin">
        <color indexed="55"/>
      </bottom>
    </border>
    <border>
      <left style="thin"/>
      <right>
        <color indexed="63"/>
      </right>
      <top>
        <color indexed="63"/>
      </top>
      <bottom>
        <color indexed="63"/>
      </bottom>
    </border>
    <border>
      <left>
        <color indexed="63"/>
      </left>
      <right>
        <color indexed="63"/>
      </right>
      <top>
        <color indexed="63"/>
      </top>
      <bottom style="double"/>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4"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19" fillId="18" borderId="1" applyNumberFormat="0" applyAlignment="0" applyProtection="0"/>
    <xf numFmtId="0" fontId="32" fillId="19"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33" fillId="0" borderId="0" applyNumberFormat="0" applyFill="0" applyBorder="0" applyAlignment="0" applyProtection="0"/>
    <xf numFmtId="2" fontId="0" fillId="0" borderId="0" applyFill="0" applyBorder="0" applyAlignment="0" applyProtection="0"/>
    <xf numFmtId="2" fontId="0" fillId="0" borderId="0" applyFill="0" applyBorder="0" applyAlignment="0" applyProtection="0"/>
    <xf numFmtId="0" fontId="9" fillId="0" borderId="0" applyNumberFormat="0" applyFill="0" applyBorder="0" applyAlignment="0" applyProtection="0"/>
    <xf numFmtId="0" fontId="34" fillId="7"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3" fillId="0" borderId="3"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5" fillId="9" borderId="1" applyNumberFormat="0" applyAlignment="0" applyProtection="0"/>
    <xf numFmtId="0" fontId="25" fillId="0" borderId="4" applyNumberFormat="0" applyFill="0" applyAlignment="0" applyProtection="0"/>
    <xf numFmtId="0" fontId="26" fillId="20" borderId="0" applyNumberFormat="0" applyBorder="0" applyAlignment="0" applyProtection="0"/>
    <xf numFmtId="0" fontId="29"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29" fillId="0" borderId="0">
      <alignment/>
      <protection/>
    </xf>
    <xf numFmtId="0" fontId="29" fillId="0" borderId="0">
      <alignment/>
      <protection/>
    </xf>
    <xf numFmtId="0" fontId="7"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21" borderId="5" applyNumberFormat="0" applyFont="0" applyAlignment="0" applyProtection="0"/>
    <xf numFmtId="0" fontId="36" fillId="18" borderId="6" applyNumberFormat="0" applyAlignment="0" applyProtection="0"/>
    <xf numFmtId="10" fontId="0" fillId="0" borderId="0" applyFill="0" applyBorder="0" applyAlignment="0" applyProtection="0"/>
    <xf numFmtId="0" fontId="28" fillId="0" borderId="0" applyNumberFormat="0" applyFill="0" applyBorder="0" applyAlignment="0" applyProtection="0"/>
    <xf numFmtId="0" fontId="0" fillId="0" borderId="7" applyNumberFormat="0" applyFill="0" applyAlignment="0" applyProtection="0"/>
    <xf numFmtId="0" fontId="0" fillId="0" borderId="7" applyNumberFormat="0" applyFill="0" applyAlignment="0" applyProtection="0"/>
    <xf numFmtId="0" fontId="37" fillId="0" borderId="0" applyNumberFormat="0" applyFill="0" applyBorder="0" applyAlignment="0" applyProtection="0"/>
  </cellStyleXfs>
  <cellXfs count="340">
    <xf numFmtId="0" fontId="0" fillId="0" borderId="0" xfId="0" applyAlignment="1">
      <alignment/>
    </xf>
    <xf numFmtId="0" fontId="6" fillId="0" borderId="0" xfId="68" applyAlignment="1">
      <alignment/>
    </xf>
    <xf numFmtId="0" fontId="1" fillId="0" borderId="0" xfId="68" applyFont="1" applyAlignment="1">
      <alignment/>
    </xf>
    <xf numFmtId="0" fontId="8" fillId="0" borderId="0" xfId="61" applyFont="1" applyAlignment="1" applyProtection="1">
      <alignment/>
      <protection/>
    </xf>
    <xf numFmtId="0" fontId="8" fillId="0" borderId="0" xfId="61" applyAlignment="1" applyProtection="1">
      <alignment/>
      <protection/>
    </xf>
    <xf numFmtId="0" fontId="6" fillId="0" borderId="0" xfId="88" applyNumberFormat="1" applyFont="1" applyFill="1" applyAlignment="1">
      <alignment/>
    </xf>
    <xf numFmtId="164" fontId="6" fillId="0" borderId="0" xfId="88" applyNumberFormat="1" applyFont="1" applyFill="1" applyAlignment="1">
      <alignment/>
    </xf>
    <xf numFmtId="164" fontId="6" fillId="0" borderId="0" xfId="85" applyNumberFormat="1" applyFont="1" applyFill="1" applyBorder="1" applyAlignment="1">
      <alignment/>
    </xf>
    <xf numFmtId="0" fontId="6" fillId="0" borderId="0" xfId="85" applyNumberFormat="1" applyFont="1" applyFill="1" applyBorder="1" applyAlignment="1">
      <alignment/>
    </xf>
    <xf numFmtId="164" fontId="6" fillId="0" borderId="0" xfId="85" applyNumberFormat="1" applyFont="1" applyFill="1" applyBorder="1" applyAlignment="1">
      <alignment horizontal="center"/>
    </xf>
    <xf numFmtId="0" fontId="6" fillId="0" borderId="0" xfId="85" applyNumberFormat="1" applyFont="1" applyFill="1" applyBorder="1" applyAlignment="1">
      <alignment horizontal="center"/>
    </xf>
    <xf numFmtId="0" fontId="6" fillId="0" borderId="0" xfId="85" applyNumberFormat="1" applyFont="1" applyFill="1" applyBorder="1" applyAlignment="1">
      <alignment horizontal="right"/>
    </xf>
    <xf numFmtId="170" fontId="6" fillId="0" borderId="0" xfId="88" applyNumberFormat="1" applyFont="1" applyFill="1" applyAlignment="1">
      <alignment/>
    </xf>
    <xf numFmtId="164" fontId="6" fillId="0" borderId="0" xfId="68" applyNumberFormat="1" applyFont="1" applyFill="1" applyBorder="1" applyAlignment="1">
      <alignment horizontal="right"/>
    </xf>
    <xf numFmtId="0" fontId="6" fillId="0" borderId="0" xfId="68" applyNumberFormat="1" applyFont="1" applyFill="1" applyBorder="1" applyAlignment="1">
      <alignment horizontal="right"/>
    </xf>
    <xf numFmtId="164" fontId="6" fillId="0" borderId="0" xfId="85" applyNumberFormat="1" applyFont="1" applyFill="1" applyBorder="1" applyAlignment="1">
      <alignment horizontal="right"/>
    </xf>
    <xf numFmtId="166" fontId="6" fillId="0" borderId="0" xfId="91" applyNumberFormat="1" applyFont="1" applyFill="1" applyAlignment="1">
      <alignment/>
    </xf>
    <xf numFmtId="3" fontId="6" fillId="0" borderId="0" xfId="91" applyNumberFormat="1" applyFont="1" applyFill="1" applyAlignment="1">
      <alignment/>
    </xf>
    <xf numFmtId="170" fontId="6" fillId="0" borderId="0" xfId="92" applyNumberFormat="1" applyFont="1" applyFill="1" applyBorder="1">
      <alignment/>
      <protection/>
    </xf>
    <xf numFmtId="0" fontId="6" fillId="0" borderId="0" xfId="92" applyNumberFormat="1" applyFont="1" applyFill="1" applyBorder="1">
      <alignment/>
      <protection/>
    </xf>
    <xf numFmtId="170" fontId="6" fillId="0" borderId="0" xfId="92" applyNumberFormat="1" applyFont="1" applyFill="1" applyBorder="1" applyAlignment="1">
      <alignment horizontal="right"/>
      <protection/>
    </xf>
    <xf numFmtId="170" fontId="6" fillId="0" borderId="0" xfId="91" applyNumberFormat="1" applyFont="1" applyFill="1" applyAlignment="1">
      <alignment/>
    </xf>
    <xf numFmtId="0" fontId="6" fillId="0" borderId="0" xfId="87" applyNumberFormat="1" applyFont="1" applyFill="1" applyAlignment="1" quotePrefix="1">
      <alignment horizontal="left"/>
    </xf>
    <xf numFmtId="166" fontId="6" fillId="0" borderId="0" xfId="87" applyNumberFormat="1" applyFont="1" applyFill="1" applyAlignment="1" quotePrefix="1">
      <alignment horizontal="left"/>
    </xf>
    <xf numFmtId="0" fontId="6" fillId="0" borderId="0" xfId="91" applyNumberFormat="1" applyFont="1" applyFill="1" applyAlignment="1">
      <alignment/>
    </xf>
    <xf numFmtId="166" fontId="6" fillId="0" borderId="0" xfId="92" applyNumberFormat="1" applyFont="1" applyFill="1">
      <alignment/>
      <protection/>
    </xf>
    <xf numFmtId="3" fontId="6" fillId="0" borderId="0" xfId="92" applyNumberFormat="1" applyFont="1" applyFill="1">
      <alignment/>
      <protection/>
    </xf>
    <xf numFmtId="166" fontId="6" fillId="0" borderId="0" xfId="89" applyNumberFormat="1" applyFont="1" applyFill="1">
      <alignment/>
      <protection/>
    </xf>
    <xf numFmtId="3" fontId="6" fillId="0" borderId="0" xfId="89" applyNumberFormat="1" applyFont="1" applyFill="1">
      <alignment/>
      <protection/>
    </xf>
    <xf numFmtId="170" fontId="6" fillId="0" borderId="0" xfId="89" applyNumberFormat="1" applyFont="1" applyFill="1">
      <alignment/>
      <protection/>
    </xf>
    <xf numFmtId="0" fontId="6" fillId="0" borderId="0" xfId="89" applyNumberFormat="1" applyFont="1" applyFill="1">
      <alignment/>
      <protection/>
    </xf>
    <xf numFmtId="166" fontId="6" fillId="0" borderId="0" xfId="68" applyNumberFormat="1" applyFont="1" applyFill="1" applyAlignment="1">
      <alignment/>
    </xf>
    <xf numFmtId="3" fontId="6" fillId="0" borderId="0" xfId="68" applyNumberFormat="1" applyFont="1" applyFill="1" applyAlignment="1">
      <alignment/>
    </xf>
    <xf numFmtId="170" fontId="6" fillId="0" borderId="0" xfId="68" applyNumberFormat="1" applyFont="1" applyFill="1" applyAlignment="1">
      <alignment/>
    </xf>
    <xf numFmtId="0" fontId="6" fillId="0" borderId="0" xfId="68" applyNumberFormat="1" applyFont="1" applyFill="1" applyAlignment="1">
      <alignment/>
    </xf>
    <xf numFmtId="170" fontId="6" fillId="0" borderId="0" xfId="85" applyNumberFormat="1" applyFont="1" applyFill="1" applyBorder="1" applyAlignment="1">
      <alignment/>
    </xf>
    <xf numFmtId="0" fontId="6" fillId="0" borderId="0" xfId="88" applyNumberFormat="1" applyFont="1" applyFill="1" applyAlignment="1">
      <alignment horizontal="left"/>
    </xf>
    <xf numFmtId="0" fontId="6" fillId="0" borderId="8" xfId="88" applyNumberFormat="1" applyFont="1" applyFill="1" applyBorder="1" applyAlignment="1">
      <alignment horizontal="center"/>
    </xf>
    <xf numFmtId="3" fontId="6" fillId="0" borderId="9" xfId="91" applyNumberFormat="1" applyFont="1" applyFill="1" applyBorder="1" applyAlignment="1">
      <alignment horizontal="centerContinuous"/>
    </xf>
    <xf numFmtId="3" fontId="6" fillId="0" borderId="10" xfId="91" applyNumberFormat="1" applyFont="1" applyFill="1" applyBorder="1" applyAlignment="1">
      <alignment horizontal="centerContinuous"/>
    </xf>
    <xf numFmtId="0" fontId="6" fillId="0" borderId="8" xfId="68" applyNumberFormat="1" applyFont="1" applyFill="1" applyBorder="1" applyAlignment="1">
      <alignment horizontal="center"/>
    </xf>
    <xf numFmtId="0" fontId="6" fillId="0" borderId="8" xfId="91" applyNumberFormat="1" applyFont="1" applyFill="1" applyBorder="1" applyAlignment="1">
      <alignment horizontal="center"/>
    </xf>
    <xf numFmtId="164" fontId="6" fillId="0" borderId="8" xfId="91" applyNumberFormat="1" applyFont="1" applyFill="1" applyBorder="1" applyAlignment="1" applyProtection="1">
      <alignment/>
      <protection/>
    </xf>
    <xf numFmtId="164" fontId="6" fillId="0" borderId="8" xfId="91" applyNumberFormat="1" applyFont="1" applyFill="1" applyBorder="1" applyAlignment="1" applyProtection="1">
      <alignment horizontal="right"/>
      <protection/>
    </xf>
    <xf numFmtId="164" fontId="6" fillId="0" borderId="8" xfId="91" applyNumberFormat="1" applyFont="1" applyFill="1" applyBorder="1" applyAlignment="1">
      <alignment/>
    </xf>
    <xf numFmtId="170" fontId="6" fillId="0" borderId="8" xfId="91" applyNumberFormat="1" applyFont="1" applyFill="1" applyBorder="1" applyAlignment="1">
      <alignment horizontal="right"/>
    </xf>
    <xf numFmtId="170" fontId="6" fillId="0" borderId="8" xfId="92" applyNumberFormat="1" applyFont="1" applyFill="1" applyBorder="1">
      <alignment/>
      <protection/>
    </xf>
    <xf numFmtId="164" fontId="6" fillId="0" borderId="8" xfId="91" applyNumberFormat="1" applyFont="1" applyFill="1" applyBorder="1" applyAlignment="1" applyProtection="1" quotePrefix="1">
      <alignment horizontal="right"/>
      <protection/>
    </xf>
    <xf numFmtId="164" fontId="6" fillId="0" borderId="8" xfId="91" applyNumberFormat="1" applyFont="1" applyFill="1" applyBorder="1" applyAlignment="1">
      <alignment horizontal="right"/>
    </xf>
    <xf numFmtId="0" fontId="6" fillId="0" borderId="8" xfId="90" applyNumberFormat="1" applyFont="1" applyFill="1" applyBorder="1" applyAlignment="1">
      <alignment horizontal="center"/>
    </xf>
    <xf numFmtId="164" fontId="6" fillId="0" borderId="8" xfId="90" applyNumberFormat="1" applyFont="1" applyFill="1" applyBorder="1" applyAlignment="1">
      <alignment/>
    </xf>
    <xf numFmtId="164" fontId="6" fillId="0" borderId="8" xfId="90" applyNumberFormat="1" applyFont="1" applyFill="1" applyBorder="1" applyAlignment="1">
      <alignment horizontal="right"/>
    </xf>
    <xf numFmtId="164" fontId="6" fillId="0" borderId="8" xfId="90" applyNumberFormat="1" applyFont="1" applyFill="1" applyBorder="1" applyAlignment="1" quotePrefix="1">
      <alignment horizontal="right"/>
    </xf>
    <xf numFmtId="170" fontId="6" fillId="0" borderId="8" xfId="90" applyNumberFormat="1" applyFont="1" applyFill="1" applyBorder="1" applyAlignment="1">
      <alignment/>
    </xf>
    <xf numFmtId="0" fontId="6" fillId="0" borderId="8" xfId="89" applyNumberFormat="1" applyFont="1" applyFill="1" applyBorder="1" applyAlignment="1">
      <alignment horizontal="center"/>
      <protection/>
    </xf>
    <xf numFmtId="170" fontId="6" fillId="0" borderId="8" xfId="68" applyNumberFormat="1" applyFont="1" applyFill="1" applyBorder="1" applyAlignment="1">
      <alignment/>
    </xf>
    <xf numFmtId="164" fontId="12" fillId="0" borderId="0" xfId="85" applyNumberFormat="1" applyFont="1" applyFill="1" applyBorder="1" applyAlignment="1">
      <alignment/>
    </xf>
    <xf numFmtId="0" fontId="12" fillId="0" borderId="0" xfId="85" applyNumberFormat="1" applyFont="1" applyFill="1" applyBorder="1" applyAlignment="1">
      <alignment/>
    </xf>
    <xf numFmtId="170" fontId="12" fillId="0" borderId="0" xfId="92" applyNumberFormat="1" applyFont="1" applyFill="1" applyBorder="1">
      <alignment/>
      <protection/>
    </xf>
    <xf numFmtId="0" fontId="12" fillId="0" borderId="0" xfId="92" applyNumberFormat="1" applyFont="1" applyFill="1" applyBorder="1">
      <alignment/>
      <protection/>
    </xf>
    <xf numFmtId="170" fontId="12" fillId="0" borderId="0" xfId="89" applyNumberFormat="1" applyFont="1" applyFill="1">
      <alignment/>
      <protection/>
    </xf>
    <xf numFmtId="0" fontId="12" fillId="0" borderId="0" xfId="89" applyNumberFormat="1" applyFont="1" applyFill="1">
      <alignment/>
      <protection/>
    </xf>
    <xf numFmtId="170" fontId="6" fillId="0" borderId="0" xfId="88" applyNumberFormat="1" applyFont="1" applyFill="1" applyAlignment="1" quotePrefix="1">
      <alignment horizontal="right"/>
    </xf>
    <xf numFmtId="164" fontId="6" fillId="0" borderId="0" xfId="88" applyNumberFormat="1" applyFont="1" applyFill="1" applyAlignment="1">
      <alignment horizontal="centerContinuous"/>
    </xf>
    <xf numFmtId="164" fontId="6" fillId="0" borderId="0" xfId="88" applyNumberFormat="1" applyFont="1" applyFill="1" applyAlignment="1">
      <alignment horizontal="left"/>
    </xf>
    <xf numFmtId="164" fontId="6" fillId="0" borderId="0" xfId="88" applyNumberFormat="1" applyFont="1" applyFill="1" applyAlignment="1">
      <alignment horizontal="right"/>
    </xf>
    <xf numFmtId="164" fontId="6" fillId="0" borderId="8" xfId="68" applyNumberFormat="1" applyFont="1" applyFill="1" applyBorder="1" applyAlignment="1">
      <alignment/>
    </xf>
    <xf numFmtId="164" fontId="6" fillId="0" borderId="8" xfId="68" applyNumberFormat="1" applyFont="1" applyFill="1" applyBorder="1" applyAlignment="1">
      <alignment horizontal="right"/>
    </xf>
    <xf numFmtId="164" fontId="6" fillId="0" borderId="8" xfId="85" applyNumberFormat="1" applyFont="1" applyFill="1" applyBorder="1" applyAlignment="1" quotePrefix="1">
      <alignment horizontal="right"/>
    </xf>
    <xf numFmtId="164" fontId="6" fillId="0" borderId="8" xfId="85" applyNumberFormat="1" applyFont="1" applyFill="1" applyBorder="1" applyAlignment="1">
      <alignment horizontal="right"/>
    </xf>
    <xf numFmtId="164" fontId="6" fillId="0" borderId="8" xfId="88" applyNumberFormat="1" applyFont="1" applyFill="1" applyBorder="1" applyAlignment="1">
      <alignment/>
    </xf>
    <xf numFmtId="166" fontId="6" fillId="0" borderId="8" xfId="91" applyNumberFormat="1" applyFont="1" applyFill="1" applyBorder="1" applyAlignment="1">
      <alignment horizontal="center"/>
    </xf>
    <xf numFmtId="166" fontId="6" fillId="0" borderId="8" xfId="0" applyNumberFormat="1" applyFont="1" applyFill="1" applyBorder="1" applyAlignment="1">
      <alignment horizontal="center"/>
    </xf>
    <xf numFmtId="2" fontId="6" fillId="0" borderId="8" xfId="68" applyNumberFormat="1" applyFont="1" applyFill="1" applyBorder="1" applyAlignment="1">
      <alignment/>
    </xf>
    <xf numFmtId="0" fontId="0" fillId="0" borderId="0" xfId="67">
      <alignment/>
      <protection/>
    </xf>
    <xf numFmtId="0" fontId="6" fillId="0" borderId="0" xfId="91" applyNumberFormat="1" applyFont="1" applyFill="1" applyAlignment="1">
      <alignment horizontal="center"/>
    </xf>
    <xf numFmtId="166" fontId="15" fillId="0" borderId="11" xfId="91" applyNumberFormat="1" applyFont="1" applyFill="1" applyBorder="1" applyAlignment="1" quotePrefix="1">
      <alignment horizontal="center" vertical="center"/>
    </xf>
    <xf numFmtId="0" fontId="6" fillId="0" borderId="0" xfId="89" applyNumberFormat="1" applyFont="1" applyFill="1" applyAlignment="1">
      <alignment horizontal="center"/>
      <protection/>
    </xf>
    <xf numFmtId="166" fontId="15" fillId="0" borderId="11" xfId="90" applyNumberFormat="1" applyFont="1" applyFill="1" applyBorder="1" applyAlignment="1" quotePrefix="1">
      <alignment horizontal="center" vertical="center"/>
    </xf>
    <xf numFmtId="0" fontId="6" fillId="0" borderId="0" xfId="68" applyNumberFormat="1" applyFont="1" applyFill="1" applyAlignment="1">
      <alignment horizontal="center"/>
    </xf>
    <xf numFmtId="166" fontId="15" fillId="0" borderId="11" xfId="68" applyNumberFormat="1" applyFont="1" applyFill="1" applyBorder="1" applyAlignment="1" quotePrefix="1">
      <alignment horizontal="center" vertical="center"/>
    </xf>
    <xf numFmtId="0" fontId="6" fillId="0" borderId="0" xfId="88" applyNumberFormat="1" applyFont="1" applyFill="1" applyAlignment="1">
      <alignment/>
    </xf>
    <xf numFmtId="0" fontId="6" fillId="22" borderId="8" xfId="91" applyNumberFormat="1" applyFont="1" applyFill="1" applyBorder="1" applyAlignment="1">
      <alignment horizontal="center"/>
    </xf>
    <xf numFmtId="166" fontId="6" fillId="22" borderId="8" xfId="91" applyNumberFormat="1" applyFont="1" applyFill="1" applyBorder="1" applyAlignment="1">
      <alignment horizontal="center"/>
    </xf>
    <xf numFmtId="164" fontId="6" fillId="22" borderId="8" xfId="91" applyNumberFormat="1" applyFont="1" applyFill="1" applyBorder="1" applyAlignment="1" applyProtection="1">
      <alignment/>
      <protection/>
    </xf>
    <xf numFmtId="164" fontId="6" fillId="22" borderId="8" xfId="91" applyNumberFormat="1" applyFont="1" applyFill="1" applyBorder="1" applyAlignment="1" applyProtection="1">
      <alignment horizontal="right"/>
      <protection/>
    </xf>
    <xf numFmtId="164" fontId="6" fillId="22" borderId="8" xfId="91" applyNumberFormat="1" applyFont="1" applyFill="1" applyBorder="1" applyAlignment="1">
      <alignment/>
    </xf>
    <xf numFmtId="170" fontId="6" fillId="22" borderId="8" xfId="91" applyNumberFormat="1" applyFont="1" applyFill="1" applyBorder="1" applyAlignment="1">
      <alignment horizontal="right"/>
    </xf>
    <xf numFmtId="170" fontId="6" fillId="22" borderId="8" xfId="92" applyNumberFormat="1" applyFont="1" applyFill="1" applyBorder="1">
      <alignment/>
      <protection/>
    </xf>
    <xf numFmtId="164" fontId="6" fillId="22" borderId="8" xfId="91" applyNumberFormat="1" applyFont="1" applyFill="1" applyBorder="1" applyAlignment="1" applyProtection="1" quotePrefix="1">
      <alignment horizontal="right"/>
      <protection/>
    </xf>
    <xf numFmtId="164" fontId="6" fillId="22" borderId="8" xfId="91" applyNumberFormat="1" applyFont="1" applyFill="1" applyBorder="1" applyAlignment="1" applyProtection="1">
      <alignment/>
      <protection locked="0"/>
    </xf>
    <xf numFmtId="164" fontId="6" fillId="22" borderId="8" xfId="91" applyNumberFormat="1" applyFont="1" applyFill="1" applyBorder="1" applyAlignment="1">
      <alignment horizontal="right"/>
    </xf>
    <xf numFmtId="0" fontId="6" fillId="22" borderId="12" xfId="91" applyNumberFormat="1" applyFont="1" applyFill="1" applyBorder="1" applyAlignment="1">
      <alignment horizontal="center"/>
    </xf>
    <xf numFmtId="166" fontId="6" fillId="22" borderId="12" xfId="91" applyNumberFormat="1" applyFont="1" applyFill="1" applyBorder="1" applyAlignment="1">
      <alignment horizontal="center"/>
    </xf>
    <xf numFmtId="164" fontId="6" fillId="22" borderId="12" xfId="91" applyNumberFormat="1" applyFont="1" applyFill="1" applyBorder="1" applyAlignment="1" applyProtection="1">
      <alignment/>
      <protection/>
    </xf>
    <xf numFmtId="164" fontId="6" fillId="22" borderId="12" xfId="91" applyNumberFormat="1" applyFont="1" applyFill="1" applyBorder="1" applyAlignment="1">
      <alignment/>
    </xf>
    <xf numFmtId="164" fontId="6" fillId="22" borderId="12" xfId="91" applyNumberFormat="1" applyFont="1" applyFill="1" applyBorder="1" applyAlignment="1" applyProtection="1">
      <alignment horizontal="right"/>
      <protection/>
    </xf>
    <xf numFmtId="170" fontId="6" fillId="22" borderId="12" xfId="91" applyNumberFormat="1" applyFont="1" applyFill="1" applyBorder="1" applyAlignment="1">
      <alignment horizontal="right"/>
    </xf>
    <xf numFmtId="170" fontId="6" fillId="22" borderId="12" xfId="92" applyNumberFormat="1" applyFont="1" applyFill="1" applyBorder="1">
      <alignment/>
      <protection/>
    </xf>
    <xf numFmtId="0" fontId="6" fillId="22" borderId="8" xfId="89" applyNumberFormat="1" applyFont="1" applyFill="1" applyBorder="1" applyAlignment="1">
      <alignment horizontal="center"/>
      <protection/>
    </xf>
    <xf numFmtId="166" fontId="6" fillId="22" borderId="8" xfId="0" applyNumberFormat="1" applyFont="1" applyFill="1" applyBorder="1" applyAlignment="1">
      <alignment horizontal="center"/>
    </xf>
    <xf numFmtId="164" fontId="6" fillId="22" borderId="8" xfId="90" applyNumberFormat="1" applyFont="1" applyFill="1" applyBorder="1" applyAlignment="1">
      <alignment/>
    </xf>
    <xf numFmtId="164" fontId="6" fillId="22" borderId="8" xfId="90" applyNumberFormat="1" applyFont="1" applyFill="1" applyBorder="1" applyAlignment="1" quotePrefix="1">
      <alignment horizontal="right"/>
    </xf>
    <xf numFmtId="170" fontId="6" fillId="22" borderId="8" xfId="90" applyNumberFormat="1" applyFont="1" applyFill="1" applyBorder="1" applyAlignment="1">
      <alignment/>
    </xf>
    <xf numFmtId="0" fontId="6" fillId="22" borderId="8" xfId="90" applyNumberFormat="1" applyFont="1" applyFill="1" applyBorder="1" applyAlignment="1">
      <alignment horizontal="center"/>
    </xf>
    <xf numFmtId="0" fontId="6" fillId="22" borderId="12" xfId="89" applyNumberFormat="1" applyFont="1" applyFill="1" applyBorder="1" applyAlignment="1">
      <alignment horizontal="center"/>
      <protection/>
    </xf>
    <xf numFmtId="166" fontId="6" fillId="22" borderId="12" xfId="0" applyNumberFormat="1" applyFont="1" applyFill="1" applyBorder="1" applyAlignment="1">
      <alignment horizontal="center"/>
    </xf>
    <xf numFmtId="164" fontId="6" fillId="22" borderId="12" xfId="90" applyNumberFormat="1" applyFont="1" applyFill="1" applyBorder="1" applyAlignment="1">
      <alignment/>
    </xf>
    <xf numFmtId="170" fontId="6" fillId="22" borderId="12" xfId="90" applyNumberFormat="1" applyFont="1" applyFill="1" applyBorder="1" applyAlignment="1">
      <alignment/>
    </xf>
    <xf numFmtId="0" fontId="6" fillId="22" borderId="8" xfId="68" applyNumberFormat="1" applyFont="1" applyFill="1" applyBorder="1" applyAlignment="1">
      <alignment horizontal="center"/>
    </xf>
    <xf numFmtId="170" fontId="6" fillId="22" borderId="8" xfId="68" applyNumberFormat="1" applyFont="1" applyFill="1" applyBorder="1" applyAlignment="1">
      <alignment/>
    </xf>
    <xf numFmtId="0" fontId="6" fillId="22" borderId="12" xfId="68" applyNumberFormat="1" applyFont="1" applyFill="1" applyBorder="1" applyAlignment="1">
      <alignment horizontal="center"/>
    </xf>
    <xf numFmtId="170" fontId="6" fillId="22" borderId="12" xfId="68" applyNumberFormat="1" applyFont="1" applyFill="1" applyBorder="1" applyAlignment="1">
      <alignment/>
    </xf>
    <xf numFmtId="0" fontId="6" fillId="22" borderId="8" xfId="88" applyNumberFormat="1" applyFont="1" applyFill="1" applyBorder="1" applyAlignment="1">
      <alignment horizontal="center"/>
    </xf>
    <xf numFmtId="2" fontId="6" fillId="22" borderId="8" xfId="68" applyNumberFormat="1" applyFont="1" applyFill="1" applyBorder="1" applyAlignment="1">
      <alignment/>
    </xf>
    <xf numFmtId="164" fontId="6" fillId="22" borderId="8" xfId="68" applyNumberFormat="1" applyFont="1" applyFill="1" applyBorder="1" applyAlignment="1">
      <alignment/>
    </xf>
    <xf numFmtId="164" fontId="6" fillId="22" borderId="8" xfId="68" applyNumberFormat="1" applyFont="1" applyFill="1" applyBorder="1" applyAlignment="1">
      <alignment horizontal="right"/>
    </xf>
    <xf numFmtId="164" fontId="6" fillId="22" borderId="8" xfId="85" applyNumberFormat="1" applyFont="1" applyFill="1" applyBorder="1" applyAlignment="1" quotePrefix="1">
      <alignment horizontal="right"/>
    </xf>
    <xf numFmtId="0" fontId="6" fillId="22" borderId="12" xfId="88" applyNumberFormat="1" applyFont="1" applyFill="1" applyBorder="1" applyAlignment="1">
      <alignment horizontal="center"/>
    </xf>
    <xf numFmtId="2" fontId="6" fillId="22" borderId="12" xfId="68" applyNumberFormat="1" applyFont="1" applyFill="1" applyBorder="1" applyAlignment="1">
      <alignment/>
    </xf>
    <xf numFmtId="164" fontId="6" fillId="22" borderId="12" xfId="68" applyNumberFormat="1" applyFont="1" applyFill="1" applyBorder="1" applyAlignment="1">
      <alignment/>
    </xf>
    <xf numFmtId="164" fontId="6" fillId="22" borderId="12" xfId="68" applyNumberFormat="1" applyFont="1" applyFill="1" applyBorder="1" applyAlignment="1">
      <alignment horizontal="right"/>
    </xf>
    <xf numFmtId="164" fontId="6" fillId="22" borderId="12" xfId="85" applyNumberFormat="1" applyFont="1" applyFill="1" applyBorder="1" applyAlignment="1" quotePrefix="1">
      <alignment horizontal="right"/>
    </xf>
    <xf numFmtId="164" fontId="6" fillId="22" borderId="8" xfId="85" applyNumberFormat="1" applyFont="1" applyFill="1" applyBorder="1" applyAlignment="1">
      <alignment horizontal="right"/>
    </xf>
    <xf numFmtId="164" fontId="6" fillId="22" borderId="8" xfId="88" applyNumberFormat="1" applyFont="1" applyFill="1" applyBorder="1" applyAlignment="1">
      <alignment/>
    </xf>
    <xf numFmtId="164" fontId="6" fillId="22" borderId="12" xfId="91" applyNumberFormat="1" applyFont="1" applyFill="1" applyBorder="1" applyAlignment="1" applyProtection="1" quotePrefix="1">
      <alignment horizontal="right"/>
      <protection/>
    </xf>
    <xf numFmtId="164" fontId="6" fillId="22" borderId="12" xfId="91" applyNumberFormat="1" applyFont="1" applyFill="1" applyBorder="1" applyAlignment="1">
      <alignment horizontal="right"/>
    </xf>
    <xf numFmtId="0" fontId="6" fillId="23" borderId="8" xfId="91" applyNumberFormat="1" applyFont="1" applyFill="1" applyBorder="1" applyAlignment="1">
      <alignment horizontal="center"/>
    </xf>
    <xf numFmtId="166" fontId="6" fillId="23" borderId="8" xfId="91" applyNumberFormat="1" applyFont="1" applyFill="1" applyBorder="1" applyAlignment="1">
      <alignment horizontal="center"/>
    </xf>
    <xf numFmtId="164" fontId="6" fillId="23" borderId="8" xfId="91" applyNumberFormat="1" applyFont="1" applyFill="1" applyBorder="1" applyAlignment="1" applyProtection="1">
      <alignment/>
      <protection/>
    </xf>
    <xf numFmtId="164" fontId="6" fillId="23" borderId="8" xfId="91" applyNumberFormat="1" applyFont="1" applyFill="1" applyBorder="1" applyAlignment="1">
      <alignment/>
    </xf>
    <xf numFmtId="170" fontId="6" fillId="23" borderId="8" xfId="91" applyNumberFormat="1" applyFont="1" applyFill="1" applyBorder="1" applyAlignment="1">
      <alignment horizontal="right"/>
    </xf>
    <xf numFmtId="170" fontId="6" fillId="23" borderId="8" xfId="92" applyNumberFormat="1" applyFont="1" applyFill="1" applyBorder="1">
      <alignment/>
      <protection/>
    </xf>
    <xf numFmtId="0" fontId="6" fillId="23" borderId="13" xfId="91" applyNumberFormat="1" applyFont="1" applyFill="1" applyBorder="1" applyAlignment="1">
      <alignment horizontal="center"/>
    </xf>
    <xf numFmtId="166" fontId="6" fillId="23" borderId="13" xfId="91" applyNumberFormat="1" applyFont="1" applyFill="1" applyBorder="1" applyAlignment="1">
      <alignment horizontal="center"/>
    </xf>
    <xf numFmtId="164" fontId="6" fillId="23" borderId="13" xfId="91" applyNumberFormat="1" applyFont="1" applyFill="1" applyBorder="1" applyAlignment="1" applyProtection="1">
      <alignment/>
      <protection/>
    </xf>
    <xf numFmtId="164" fontId="6" fillId="23" borderId="13" xfId="91" applyNumberFormat="1" applyFont="1" applyFill="1" applyBorder="1" applyAlignment="1">
      <alignment/>
    </xf>
    <xf numFmtId="170" fontId="6" fillId="23" borderId="13" xfId="91" applyNumberFormat="1" applyFont="1" applyFill="1" applyBorder="1" applyAlignment="1">
      <alignment horizontal="right"/>
    </xf>
    <xf numFmtId="170" fontId="6" fillId="23" borderId="13" xfId="92" applyNumberFormat="1" applyFont="1" applyFill="1" applyBorder="1">
      <alignment/>
      <protection/>
    </xf>
    <xf numFmtId="164" fontId="6" fillId="23" borderId="8" xfId="91" applyNumberFormat="1" applyFont="1" applyFill="1" applyBorder="1" applyAlignment="1" applyProtection="1" quotePrefix="1">
      <alignment horizontal="right"/>
      <protection/>
    </xf>
    <xf numFmtId="164" fontId="6" fillId="23" borderId="8" xfId="91" applyNumberFormat="1" applyFont="1" applyFill="1" applyBorder="1" applyAlignment="1">
      <alignment horizontal="right"/>
    </xf>
    <xf numFmtId="164" fontId="6" fillId="23" borderId="13" xfId="91" applyNumberFormat="1" applyFont="1" applyFill="1" applyBorder="1" applyAlignment="1" applyProtection="1" quotePrefix="1">
      <alignment horizontal="right"/>
      <protection/>
    </xf>
    <xf numFmtId="164" fontId="6" fillId="23" borderId="8" xfId="91" applyNumberFormat="1" applyFont="1" applyFill="1" applyBorder="1" applyAlignment="1" applyProtection="1">
      <alignment horizontal="right"/>
      <protection/>
    </xf>
    <xf numFmtId="164" fontId="6" fillId="23" borderId="13" xfId="91" applyNumberFormat="1" applyFont="1" applyFill="1" applyBorder="1" applyAlignment="1" applyProtection="1">
      <alignment horizontal="right"/>
      <protection/>
    </xf>
    <xf numFmtId="0" fontId="6" fillId="23" borderId="8" xfId="89" applyNumberFormat="1" applyFont="1" applyFill="1" applyBorder="1" applyAlignment="1">
      <alignment horizontal="center"/>
      <protection/>
    </xf>
    <xf numFmtId="166" fontId="6" fillId="23" borderId="8" xfId="0" applyNumberFormat="1" applyFont="1" applyFill="1" applyBorder="1" applyAlignment="1">
      <alignment horizontal="center"/>
    </xf>
    <xf numFmtId="164" fontId="6" fillId="23" borderId="8" xfId="90" applyNumberFormat="1" applyFont="1" applyFill="1" applyBorder="1" applyAlignment="1">
      <alignment/>
    </xf>
    <xf numFmtId="170" fontId="6" fillId="23" borderId="8" xfId="90" applyNumberFormat="1" applyFont="1" applyFill="1" applyBorder="1" applyAlignment="1">
      <alignment/>
    </xf>
    <xf numFmtId="0" fontId="6" fillId="23" borderId="13" xfId="89" applyNumberFormat="1" applyFont="1" applyFill="1" applyBorder="1" applyAlignment="1">
      <alignment horizontal="center"/>
      <protection/>
    </xf>
    <xf numFmtId="166" fontId="6" fillId="23" borderId="13" xfId="0" applyNumberFormat="1" applyFont="1" applyFill="1" applyBorder="1" applyAlignment="1">
      <alignment horizontal="center"/>
    </xf>
    <xf numFmtId="164" fontId="6" fillId="23" borderId="13" xfId="90" applyNumberFormat="1" applyFont="1" applyFill="1" applyBorder="1" applyAlignment="1">
      <alignment/>
    </xf>
    <xf numFmtId="170" fontId="6" fillId="23" borderId="13" xfId="90" applyNumberFormat="1" applyFont="1" applyFill="1" applyBorder="1" applyAlignment="1">
      <alignment/>
    </xf>
    <xf numFmtId="0" fontId="6" fillId="23" borderId="8" xfId="68" applyNumberFormat="1" applyFont="1" applyFill="1" applyBorder="1" applyAlignment="1">
      <alignment horizontal="center"/>
    </xf>
    <xf numFmtId="170" fontId="6" fillId="23" borderId="8" xfId="68" applyNumberFormat="1" applyFont="1" applyFill="1" applyBorder="1" applyAlignment="1">
      <alignment/>
    </xf>
    <xf numFmtId="0" fontId="6" fillId="23" borderId="13" xfId="68" applyNumberFormat="1" applyFont="1" applyFill="1" applyBorder="1" applyAlignment="1">
      <alignment horizontal="center"/>
    </xf>
    <xf numFmtId="170" fontId="6" fillId="23" borderId="13" xfId="68" applyNumberFormat="1" applyFont="1" applyFill="1" applyBorder="1" applyAlignment="1">
      <alignment/>
    </xf>
    <xf numFmtId="0" fontId="6" fillId="23" borderId="8" xfId="88" applyNumberFormat="1" applyFont="1" applyFill="1" applyBorder="1" applyAlignment="1">
      <alignment horizontal="center"/>
    </xf>
    <xf numFmtId="2" fontId="6" fillId="23" borderId="8" xfId="68" applyNumberFormat="1" applyFont="1" applyFill="1" applyBorder="1" applyAlignment="1">
      <alignment/>
    </xf>
    <xf numFmtId="164" fontId="6" fillId="23" borderId="8" xfId="68" applyNumberFormat="1" applyFont="1" applyFill="1" applyBorder="1" applyAlignment="1">
      <alignment/>
    </xf>
    <xf numFmtId="164" fontId="6" fillId="23" borderId="8" xfId="68" applyNumberFormat="1" applyFont="1" applyFill="1" applyBorder="1" applyAlignment="1">
      <alignment horizontal="right"/>
    </xf>
    <xf numFmtId="164" fontId="6" fillId="23" borderId="8" xfId="85" applyNumberFormat="1" applyFont="1" applyFill="1" applyBorder="1" applyAlignment="1" quotePrefix="1">
      <alignment horizontal="right"/>
    </xf>
    <xf numFmtId="0" fontId="6" fillId="23" borderId="13" xfId="88" applyNumberFormat="1" applyFont="1" applyFill="1" applyBorder="1" applyAlignment="1">
      <alignment horizontal="center"/>
    </xf>
    <xf numFmtId="164" fontId="6" fillId="23" borderId="13" xfId="68" applyNumberFormat="1" applyFont="1" applyFill="1" applyBorder="1" applyAlignment="1">
      <alignment/>
    </xf>
    <xf numFmtId="164" fontId="6" fillId="23" borderId="13" xfId="68" applyNumberFormat="1" applyFont="1" applyFill="1" applyBorder="1" applyAlignment="1">
      <alignment horizontal="right"/>
    </xf>
    <xf numFmtId="164" fontId="6" fillId="23" borderId="13" xfId="85" applyNumberFormat="1" applyFont="1" applyFill="1" applyBorder="1" applyAlignment="1" quotePrefix="1">
      <alignment horizontal="right"/>
    </xf>
    <xf numFmtId="164" fontId="6" fillId="23" borderId="8" xfId="85" applyNumberFormat="1" applyFont="1" applyFill="1" applyBorder="1" applyAlignment="1">
      <alignment horizontal="right"/>
    </xf>
    <xf numFmtId="164" fontId="6" fillId="23" borderId="8" xfId="88" applyNumberFormat="1" applyFont="1" applyFill="1" applyBorder="1" applyAlignment="1">
      <alignment/>
    </xf>
    <xf numFmtId="164" fontId="6" fillId="23" borderId="13" xfId="85" applyNumberFormat="1" applyFont="1" applyFill="1" applyBorder="1" applyAlignment="1">
      <alignment horizontal="right"/>
    </xf>
    <xf numFmtId="164" fontId="6" fillId="23" borderId="13" xfId="88" applyNumberFormat="1" applyFont="1" applyFill="1" applyBorder="1" applyAlignment="1">
      <alignment/>
    </xf>
    <xf numFmtId="0" fontId="6" fillId="23" borderId="12" xfId="91" applyNumberFormat="1" applyFont="1" applyFill="1" applyBorder="1" applyAlignment="1">
      <alignment horizontal="center"/>
    </xf>
    <xf numFmtId="166" fontId="6" fillId="23" borderId="12" xfId="91" applyNumberFormat="1" applyFont="1" applyFill="1" applyBorder="1" applyAlignment="1">
      <alignment horizontal="center"/>
    </xf>
    <xf numFmtId="164" fontId="6" fillId="23" borderId="12" xfId="91" applyNumberFormat="1" applyFont="1" applyFill="1" applyBorder="1" applyAlignment="1" applyProtection="1">
      <alignment/>
      <protection/>
    </xf>
    <xf numFmtId="164" fontId="6" fillId="23" borderId="12" xfId="91" applyNumberFormat="1" applyFont="1" applyFill="1" applyBorder="1" applyAlignment="1">
      <alignment/>
    </xf>
    <xf numFmtId="170" fontId="6" fillId="23" borderId="12" xfId="91" applyNumberFormat="1" applyFont="1" applyFill="1" applyBorder="1" applyAlignment="1">
      <alignment horizontal="right"/>
    </xf>
    <xf numFmtId="170" fontId="6" fillId="23" borderId="12" xfId="92" applyNumberFormat="1" applyFont="1" applyFill="1" applyBorder="1">
      <alignment/>
      <protection/>
    </xf>
    <xf numFmtId="164" fontId="6" fillId="23" borderId="12" xfId="91" applyNumberFormat="1" applyFont="1" applyFill="1" applyBorder="1" applyAlignment="1" applyProtection="1" quotePrefix="1">
      <alignment horizontal="right"/>
      <protection/>
    </xf>
    <xf numFmtId="164" fontId="6" fillId="23" borderId="12" xfId="91" applyNumberFormat="1" applyFont="1" applyFill="1" applyBorder="1" applyAlignment="1">
      <alignment horizontal="right"/>
    </xf>
    <xf numFmtId="164" fontId="6" fillId="23" borderId="12" xfId="91" applyNumberFormat="1" applyFont="1" applyFill="1" applyBorder="1" applyAlignment="1" applyProtection="1">
      <alignment horizontal="right"/>
      <protection/>
    </xf>
    <xf numFmtId="0" fontId="6" fillId="23" borderId="12" xfId="89" applyNumberFormat="1" applyFont="1" applyFill="1" applyBorder="1" applyAlignment="1">
      <alignment horizontal="center"/>
      <protection/>
    </xf>
    <xf numFmtId="166" fontId="6" fillId="23" borderId="12" xfId="0" applyNumberFormat="1" applyFont="1" applyFill="1" applyBorder="1" applyAlignment="1">
      <alignment horizontal="center"/>
    </xf>
    <xf numFmtId="164" fontId="6" fillId="23" borderId="12" xfId="90" applyNumberFormat="1" applyFont="1" applyFill="1" applyBorder="1" applyAlignment="1">
      <alignment/>
    </xf>
    <xf numFmtId="170" fontId="6" fillId="23" borderId="12" xfId="90" applyNumberFormat="1" applyFont="1" applyFill="1" applyBorder="1" applyAlignment="1">
      <alignment/>
    </xf>
    <xf numFmtId="0" fontId="6" fillId="23" borderId="12" xfId="68" applyNumberFormat="1" applyFont="1" applyFill="1" applyBorder="1" applyAlignment="1">
      <alignment horizontal="center"/>
    </xf>
    <xf numFmtId="170" fontId="6" fillId="23" borderId="12" xfId="68" applyNumberFormat="1" applyFont="1" applyFill="1" applyBorder="1" applyAlignment="1">
      <alignment/>
    </xf>
    <xf numFmtId="164" fontId="6" fillId="23" borderId="14" xfId="91" applyNumberFormat="1" applyFont="1" applyFill="1" applyBorder="1" applyAlignment="1" applyProtection="1">
      <alignment/>
      <protection/>
    </xf>
    <xf numFmtId="164" fontId="6" fillId="23" borderId="14" xfId="91" applyNumberFormat="1" applyFont="1" applyFill="1" applyBorder="1" applyAlignment="1">
      <alignment/>
    </xf>
    <xf numFmtId="164" fontId="6" fillId="23" borderId="14" xfId="91" applyNumberFormat="1" applyFont="1" applyFill="1" applyBorder="1" applyAlignment="1">
      <alignment horizontal="right"/>
    </xf>
    <xf numFmtId="164" fontId="6" fillId="23" borderId="14" xfId="90" applyNumberFormat="1" applyFont="1" applyFill="1" applyBorder="1" applyAlignment="1">
      <alignment/>
    </xf>
    <xf numFmtId="0" fontId="6" fillId="23" borderId="15" xfId="88" applyNumberFormat="1" applyFont="1" applyFill="1" applyBorder="1" applyAlignment="1">
      <alignment horizontal="center"/>
    </xf>
    <xf numFmtId="2" fontId="6" fillId="23" borderId="15" xfId="68" applyNumberFormat="1" applyFont="1" applyFill="1" applyBorder="1" applyAlignment="1">
      <alignment/>
    </xf>
    <xf numFmtId="164" fontId="6" fillId="23" borderId="15" xfId="68" applyNumberFormat="1" applyFont="1" applyFill="1" applyBorder="1" applyAlignment="1">
      <alignment/>
    </xf>
    <xf numFmtId="164" fontId="6" fillId="23" borderId="15" xfId="68" applyNumberFormat="1" applyFont="1" applyFill="1" applyBorder="1" applyAlignment="1">
      <alignment horizontal="right"/>
    </xf>
    <xf numFmtId="164" fontId="6" fillId="23" borderId="15" xfId="85" applyNumberFormat="1" applyFont="1" applyFill="1" applyBorder="1" applyAlignment="1" quotePrefix="1">
      <alignment horizontal="right"/>
    </xf>
    <xf numFmtId="0" fontId="6" fillId="23" borderId="12" xfId="88" applyNumberFormat="1" applyFont="1" applyFill="1" applyBorder="1" applyAlignment="1">
      <alignment horizontal="center"/>
    </xf>
    <xf numFmtId="164" fontId="6" fillId="23" borderId="12" xfId="68" applyNumberFormat="1" applyFont="1" applyFill="1" applyBorder="1" applyAlignment="1">
      <alignment/>
    </xf>
    <xf numFmtId="164" fontId="6" fillId="23" borderId="12" xfId="85" applyNumberFormat="1" applyFont="1" applyFill="1" applyBorder="1" applyAlignment="1">
      <alignment horizontal="right"/>
    </xf>
    <xf numFmtId="164" fontId="6" fillId="23" borderId="12" xfId="88" applyNumberFormat="1" applyFont="1" applyFill="1" applyBorder="1" applyAlignment="1">
      <alignment/>
    </xf>
    <xf numFmtId="164" fontId="6" fillId="23" borderId="12" xfId="85" applyNumberFormat="1" applyFont="1" applyFill="1" applyBorder="1" applyAlignment="1" quotePrefix="1">
      <alignment horizontal="right"/>
    </xf>
    <xf numFmtId="164" fontId="6" fillId="23" borderId="12" xfId="68" applyNumberFormat="1" applyFont="1" applyFill="1" applyBorder="1" applyAlignment="1">
      <alignment horizontal="right"/>
    </xf>
    <xf numFmtId="164" fontId="6" fillId="0" borderId="13" xfId="85" applyNumberFormat="1" applyFont="1" applyFill="1" applyBorder="1" applyAlignment="1" quotePrefix="1">
      <alignment horizontal="right"/>
    </xf>
    <xf numFmtId="164" fontId="6" fillId="0" borderId="15" xfId="68" applyNumberFormat="1" applyFont="1" applyFill="1" applyBorder="1" applyAlignment="1">
      <alignment/>
    </xf>
    <xf numFmtId="164" fontId="6" fillId="22" borderId="12" xfId="85" applyNumberFormat="1" applyFont="1" applyFill="1" applyBorder="1" applyAlignment="1">
      <alignment horizontal="right"/>
    </xf>
    <xf numFmtId="164" fontId="6" fillId="22" borderId="12" xfId="88" applyNumberFormat="1" applyFont="1" applyFill="1" applyBorder="1" applyAlignment="1">
      <alignment/>
    </xf>
    <xf numFmtId="164" fontId="6" fillId="0" borderId="8" xfId="68" applyNumberFormat="1" applyFont="1" applyFill="1" applyBorder="1" applyAlignment="1" applyProtection="1">
      <alignment/>
      <protection/>
    </xf>
    <xf numFmtId="164" fontId="6" fillId="22" borderId="8" xfId="68" applyNumberFormat="1" applyFont="1" applyFill="1" applyBorder="1" applyAlignment="1" applyProtection="1">
      <alignment/>
      <protection/>
    </xf>
    <xf numFmtId="164" fontId="6" fillId="22" borderId="12" xfId="68" applyNumberFormat="1" applyFont="1" applyFill="1" applyBorder="1" applyAlignment="1" applyProtection="1">
      <alignment/>
      <protection/>
    </xf>
    <xf numFmtId="164" fontId="6" fillId="23" borderId="8" xfId="68" applyNumberFormat="1" applyFont="1" applyFill="1" applyBorder="1" applyAlignment="1" applyProtection="1">
      <alignment/>
      <protection/>
    </xf>
    <xf numFmtId="164" fontId="6" fillId="23" borderId="12" xfId="68" applyNumberFormat="1" applyFont="1" applyFill="1" applyBorder="1" applyAlignment="1" applyProtection="1">
      <alignment/>
      <protection/>
    </xf>
    <xf numFmtId="164" fontId="6" fillId="23" borderId="13" xfId="68" applyNumberFormat="1" applyFont="1" applyFill="1" applyBorder="1" applyAlignment="1" applyProtection="1">
      <alignment/>
      <protection/>
    </xf>
    <xf numFmtId="164" fontId="6" fillId="0" borderId="8" xfId="92" applyNumberFormat="1" applyFont="1" applyFill="1" applyBorder="1">
      <alignment/>
      <protection/>
    </xf>
    <xf numFmtId="164" fontId="6" fillId="22" borderId="8" xfId="92" applyNumberFormat="1" applyFont="1" applyFill="1" applyBorder="1">
      <alignment/>
      <protection/>
    </xf>
    <xf numFmtId="164" fontId="6" fillId="22" borderId="12" xfId="92" applyNumberFormat="1" applyFont="1" applyFill="1" applyBorder="1">
      <alignment/>
      <protection/>
    </xf>
    <xf numFmtId="164" fontId="6" fillId="23" borderId="8" xfId="92" applyNumberFormat="1" applyFont="1" applyFill="1" applyBorder="1">
      <alignment/>
      <protection/>
    </xf>
    <xf numFmtId="164" fontId="6" fillId="23" borderId="12" xfId="92" applyNumberFormat="1" applyFont="1" applyFill="1" applyBorder="1">
      <alignment/>
      <protection/>
    </xf>
    <xf numFmtId="164" fontId="6" fillId="23" borderId="13" xfId="91" applyNumberFormat="1" applyFont="1" applyFill="1" applyBorder="1" applyAlignment="1">
      <alignment horizontal="right"/>
    </xf>
    <xf numFmtId="164" fontId="6" fillId="23" borderId="13" xfId="92" applyNumberFormat="1" applyFont="1" applyFill="1" applyBorder="1">
      <alignment/>
      <protection/>
    </xf>
    <xf numFmtId="170" fontId="6" fillId="0" borderId="16" xfId="88" applyNumberFormat="1" applyFont="1" applyFill="1" applyBorder="1" applyAlignment="1" quotePrefix="1">
      <alignment horizontal="left" vertical="center"/>
    </xf>
    <xf numFmtId="170" fontId="6" fillId="0" borderId="17" xfId="88" applyNumberFormat="1" applyFont="1" applyFill="1" applyBorder="1" applyAlignment="1" quotePrefix="1">
      <alignment horizontal="left" vertical="center"/>
    </xf>
    <xf numFmtId="170" fontId="6" fillId="0" borderId="18" xfId="88" applyNumberFormat="1" applyFont="1" applyFill="1" applyBorder="1" applyAlignment="1" quotePrefix="1">
      <alignment horizontal="left" vertical="center"/>
    </xf>
    <xf numFmtId="0" fontId="6" fillId="0" borderId="19" xfId="88" applyNumberFormat="1" applyFont="1" applyFill="1" applyBorder="1" applyAlignment="1" quotePrefix="1">
      <alignment horizontal="left" vertical="center" wrapText="1"/>
    </xf>
    <xf numFmtId="0" fontId="6" fillId="0" borderId="20" xfId="88" applyNumberFormat="1" applyFont="1" applyFill="1" applyBorder="1" applyAlignment="1" quotePrefix="1">
      <alignment horizontal="left" vertical="center" wrapText="1"/>
    </xf>
    <xf numFmtId="0" fontId="6" fillId="0" borderId="21" xfId="88" applyNumberFormat="1" applyFont="1" applyFill="1" applyBorder="1" applyAlignment="1" quotePrefix="1">
      <alignment horizontal="left" vertical="center" wrapText="1"/>
    </xf>
    <xf numFmtId="164" fontId="6" fillId="0" borderId="22" xfId="88" applyNumberFormat="1" applyFont="1" applyFill="1" applyBorder="1" applyAlignment="1">
      <alignment horizontal="center" vertical="center" wrapText="1"/>
    </xf>
    <xf numFmtId="164" fontId="6" fillId="0" borderId="9" xfId="88" applyNumberFormat="1" applyFont="1" applyFill="1" applyBorder="1" applyAlignment="1">
      <alignment horizontal="center" vertical="center" wrapText="1"/>
    </xf>
    <xf numFmtId="164" fontId="12" fillId="0" borderId="23" xfId="88" applyNumberFormat="1" applyFont="1" applyFill="1" applyBorder="1" applyAlignment="1">
      <alignment horizontal="right"/>
    </xf>
    <xf numFmtId="170" fontId="12" fillId="0" borderId="23" xfId="88" applyNumberFormat="1" applyFont="1" applyFill="1" applyBorder="1" applyAlignment="1" quotePrefix="1">
      <alignment horizontal="left"/>
    </xf>
    <xf numFmtId="170" fontId="15" fillId="0" borderId="24" xfId="88" applyNumberFormat="1" applyFont="1" applyFill="1" applyBorder="1" applyAlignment="1" quotePrefix="1">
      <alignment horizontal="center" vertical="center"/>
    </xf>
    <xf numFmtId="170" fontId="15" fillId="0" borderId="25" xfId="88" applyNumberFormat="1" applyFont="1" applyFill="1" applyBorder="1" applyAlignment="1">
      <alignment horizontal="center" vertical="center"/>
    </xf>
    <xf numFmtId="170" fontId="15" fillId="0" borderId="26" xfId="88" applyNumberFormat="1" applyFont="1" applyFill="1" applyBorder="1" applyAlignment="1">
      <alignment horizontal="center" vertical="center"/>
    </xf>
    <xf numFmtId="0" fontId="6" fillId="0" borderId="16" xfId="88" applyNumberFormat="1" applyFont="1" applyFill="1" applyBorder="1" applyAlignment="1" quotePrefix="1">
      <alignment horizontal="left" vertical="center" wrapText="1"/>
    </xf>
    <xf numFmtId="0" fontId="6" fillId="0" borderId="17" xfId="88" applyNumberFormat="1" applyFont="1" applyFill="1" applyBorder="1" applyAlignment="1" quotePrefix="1">
      <alignment horizontal="left" vertical="center" wrapText="1"/>
    </xf>
    <xf numFmtId="0" fontId="6" fillId="0" borderId="18" xfId="88" applyNumberFormat="1" applyFont="1" applyFill="1" applyBorder="1" applyAlignment="1" quotePrefix="1">
      <alignment horizontal="left" vertical="center" wrapText="1"/>
    </xf>
    <xf numFmtId="0" fontId="6" fillId="0" borderId="27" xfId="88" applyNumberFormat="1" applyFont="1" applyFill="1" applyBorder="1" applyAlignment="1">
      <alignment horizontal="center" vertical="center"/>
    </xf>
    <xf numFmtId="0" fontId="6" fillId="0" borderId="28" xfId="88" applyNumberFormat="1" applyFont="1" applyFill="1" applyBorder="1" applyAlignment="1">
      <alignment horizontal="center" vertical="center"/>
    </xf>
    <xf numFmtId="0" fontId="6" fillId="0" borderId="29" xfId="88" applyNumberFormat="1" applyFont="1" applyFill="1" applyBorder="1" applyAlignment="1">
      <alignment horizontal="center" vertical="center"/>
    </xf>
    <xf numFmtId="170" fontId="6" fillId="0" borderId="30" xfId="88" applyNumberFormat="1" applyFont="1" applyFill="1" applyBorder="1" applyAlignment="1">
      <alignment horizontal="center" vertical="center"/>
    </xf>
    <xf numFmtId="170" fontId="6" fillId="0" borderId="31" xfId="88" applyNumberFormat="1" applyFont="1" applyFill="1" applyBorder="1" applyAlignment="1">
      <alignment horizontal="center" vertical="center"/>
    </xf>
    <xf numFmtId="170" fontId="6" fillId="0" borderId="32" xfId="88" applyNumberFormat="1" applyFont="1" applyFill="1" applyBorder="1" applyAlignment="1">
      <alignment horizontal="center" vertical="center"/>
    </xf>
    <xf numFmtId="164" fontId="6" fillId="0" borderId="30" xfId="88" applyNumberFormat="1" applyFont="1" applyFill="1" applyBorder="1" applyAlignment="1">
      <alignment horizontal="center" vertical="center"/>
    </xf>
    <xf numFmtId="164" fontId="6" fillId="0" borderId="31" xfId="88" applyNumberFormat="1" applyFont="1" applyFill="1" applyBorder="1" applyAlignment="1">
      <alignment horizontal="center" vertical="center"/>
    </xf>
    <xf numFmtId="164" fontId="6" fillId="0" borderId="32" xfId="88" applyNumberFormat="1" applyFont="1" applyFill="1" applyBorder="1" applyAlignment="1">
      <alignment horizontal="center" vertical="center"/>
    </xf>
    <xf numFmtId="164" fontId="6" fillId="0" borderId="30" xfId="88" applyNumberFormat="1" applyFont="1" applyFill="1" applyBorder="1" applyAlignment="1" quotePrefix="1">
      <alignment horizontal="center" vertical="center"/>
    </xf>
    <xf numFmtId="164" fontId="6" fillId="0" borderId="31" xfId="88" applyNumberFormat="1" applyFont="1" applyFill="1" applyBorder="1" applyAlignment="1" quotePrefix="1">
      <alignment horizontal="center" vertical="center"/>
    </xf>
    <xf numFmtId="164" fontId="6" fillId="0" borderId="32" xfId="88" applyNumberFormat="1" applyFont="1" applyFill="1" applyBorder="1" applyAlignment="1" quotePrefix="1">
      <alignment horizontal="center" vertical="center"/>
    </xf>
    <xf numFmtId="170" fontId="15" fillId="0" borderId="25" xfId="88" applyNumberFormat="1" applyFont="1" applyFill="1" applyBorder="1" applyAlignment="1" quotePrefix="1">
      <alignment horizontal="center" vertical="center"/>
    </xf>
    <xf numFmtId="170" fontId="15" fillId="0" borderId="26" xfId="88" applyNumberFormat="1" applyFont="1" applyFill="1" applyBorder="1" applyAlignment="1" quotePrefix="1">
      <alignment horizontal="center" vertical="center"/>
    </xf>
    <xf numFmtId="164" fontId="6" fillId="0" borderId="16" xfId="88" applyNumberFormat="1" applyFont="1" applyFill="1" applyBorder="1" applyAlignment="1">
      <alignment horizontal="left" vertical="center"/>
    </xf>
    <xf numFmtId="164" fontId="6" fillId="0" borderId="17" xfId="88" applyNumberFormat="1" applyFont="1" applyFill="1" applyBorder="1" applyAlignment="1">
      <alignment horizontal="left" vertical="center"/>
    </xf>
    <xf numFmtId="164" fontId="6" fillId="0" borderId="18" xfId="88" applyNumberFormat="1" applyFont="1" applyFill="1" applyBorder="1" applyAlignment="1">
      <alignment horizontal="left" vertical="center"/>
    </xf>
    <xf numFmtId="0" fontId="12" fillId="0" borderId="23" xfId="86" applyNumberFormat="1" applyFont="1" applyFill="1" applyBorder="1" applyAlignment="1" quotePrefix="1">
      <alignment horizontal="left"/>
      <protection/>
    </xf>
    <xf numFmtId="3" fontId="15" fillId="0" borderId="11" xfId="68" applyNumberFormat="1" applyFont="1" applyFill="1" applyBorder="1" applyAlignment="1" quotePrefix="1">
      <alignment horizontal="center" vertical="center"/>
    </xf>
    <xf numFmtId="3" fontId="15" fillId="0" borderId="11" xfId="68" applyNumberFormat="1" applyFont="1" applyFill="1" applyBorder="1" applyAlignment="1">
      <alignment horizontal="center" vertical="center"/>
    </xf>
    <xf numFmtId="170" fontId="15" fillId="0" borderId="11" xfId="68" applyNumberFormat="1" applyFont="1" applyFill="1" applyBorder="1" applyAlignment="1" quotePrefix="1">
      <alignment horizontal="center" vertical="center"/>
    </xf>
    <xf numFmtId="170" fontId="6" fillId="0" borderId="31" xfId="91" applyNumberFormat="1" applyFont="1" applyFill="1" applyBorder="1" applyAlignment="1">
      <alignment horizontal="center" vertical="center" wrapText="1"/>
    </xf>
    <xf numFmtId="170" fontId="6" fillId="0" borderId="32" xfId="91" applyNumberFormat="1" applyFont="1" applyFill="1" applyBorder="1" applyAlignment="1">
      <alignment horizontal="center" vertical="center" wrapText="1"/>
    </xf>
    <xf numFmtId="0" fontId="6" fillId="0" borderId="16" xfId="87" applyNumberFormat="1" applyFont="1" applyFill="1" applyBorder="1" applyAlignment="1" quotePrefix="1">
      <alignment horizontal="left" vertical="center" wrapText="1"/>
    </xf>
    <xf numFmtId="0" fontId="6" fillId="0" borderId="17" xfId="87" applyNumberFormat="1" applyFont="1" applyFill="1" applyBorder="1" applyAlignment="1" quotePrefix="1">
      <alignment horizontal="left" vertical="center" wrapText="1"/>
    </xf>
    <xf numFmtId="0" fontId="6" fillId="0" borderId="18" xfId="87" applyNumberFormat="1" applyFont="1" applyFill="1" applyBorder="1" applyAlignment="1" quotePrefix="1">
      <alignment horizontal="left" vertical="center" wrapText="1"/>
    </xf>
    <xf numFmtId="3" fontId="6" fillId="0" borderId="33" xfId="91" applyNumberFormat="1" applyFont="1" applyFill="1" applyBorder="1" applyAlignment="1" quotePrefix="1">
      <alignment horizontal="center" vertical="center" wrapText="1"/>
    </xf>
    <xf numFmtId="3" fontId="6" fillId="0" borderId="22"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33" xfId="91" applyNumberFormat="1" applyFont="1" applyFill="1" applyBorder="1" applyAlignment="1">
      <alignment horizontal="center" vertical="center" wrapText="1"/>
    </xf>
    <xf numFmtId="3" fontId="6" fillId="0" borderId="22" xfId="91" applyNumberFormat="1" applyFont="1" applyFill="1" applyBorder="1" applyAlignment="1">
      <alignment horizontal="center" vertical="center" wrapText="1"/>
    </xf>
    <xf numFmtId="3" fontId="6" fillId="0" borderId="9" xfId="91" applyNumberFormat="1" applyFont="1" applyFill="1" applyBorder="1" applyAlignment="1">
      <alignment horizontal="center" vertical="center" wrapText="1"/>
    </xf>
    <xf numFmtId="166" fontId="6" fillId="0" borderId="31" xfId="91" applyNumberFormat="1" applyFont="1" applyFill="1" applyBorder="1" applyAlignment="1" quotePrefix="1">
      <alignment horizontal="center" vertical="center" wrapText="1"/>
    </xf>
    <xf numFmtId="166" fontId="6" fillId="0" borderId="31" xfId="0" applyNumberFormat="1" applyFont="1" applyFill="1" applyBorder="1" applyAlignment="1">
      <alignment horizontal="center" vertical="center" wrapText="1"/>
    </xf>
    <xf numFmtId="166" fontId="6" fillId="0" borderId="32" xfId="0" applyNumberFormat="1" applyFont="1" applyFill="1" applyBorder="1" applyAlignment="1">
      <alignment horizontal="center" vertical="center" wrapText="1"/>
    </xf>
    <xf numFmtId="0" fontId="6" fillId="0" borderId="19" xfId="91" applyNumberFormat="1" applyFont="1" applyFill="1" applyBorder="1" applyAlignment="1" quotePrefix="1">
      <alignment horizontal="left" vertical="center" wrapText="1"/>
    </xf>
    <xf numFmtId="0" fontId="6" fillId="0" borderId="20" xfId="91" applyNumberFormat="1" applyFont="1" applyFill="1" applyBorder="1" applyAlignment="1" quotePrefix="1">
      <alignment horizontal="left" vertical="center" wrapText="1"/>
    </xf>
    <xf numFmtId="0" fontId="6" fillId="0" borderId="21" xfId="91" applyNumberFormat="1" applyFont="1" applyFill="1" applyBorder="1" applyAlignment="1" quotePrefix="1">
      <alignment horizontal="left" vertical="center" wrapText="1"/>
    </xf>
    <xf numFmtId="0" fontId="6" fillId="0" borderId="16" xfId="91" applyNumberFormat="1" applyFont="1" applyFill="1" applyBorder="1" applyAlignment="1" quotePrefix="1">
      <alignment horizontal="left" vertical="center" wrapText="1"/>
    </xf>
    <xf numFmtId="0" fontId="6" fillId="0" borderId="17" xfId="91" applyNumberFormat="1" applyFont="1" applyFill="1" applyBorder="1" applyAlignment="1" quotePrefix="1">
      <alignment horizontal="left" vertical="center" wrapText="1"/>
    </xf>
    <xf numFmtId="0" fontId="6" fillId="0" borderId="18" xfId="91" applyNumberFormat="1" applyFont="1" applyFill="1" applyBorder="1" applyAlignment="1" quotePrefix="1">
      <alignment horizontal="left" vertical="center" wrapText="1"/>
    </xf>
    <xf numFmtId="170" fontId="6" fillId="0" borderId="22" xfId="91" applyNumberFormat="1" applyFont="1" applyFill="1" applyBorder="1" applyAlignment="1">
      <alignment horizontal="center" vertical="center" wrapText="1"/>
    </xf>
    <xf numFmtId="170" fontId="6" fillId="0" borderId="9" xfId="91" applyNumberFormat="1" applyFont="1" applyFill="1" applyBorder="1" applyAlignment="1">
      <alignment horizontal="center" vertical="center" wrapText="1"/>
    </xf>
    <xf numFmtId="0" fontId="6" fillId="0" borderId="28" xfId="91"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3" fontId="6" fillId="0" borderId="34" xfId="91" applyNumberFormat="1" applyFont="1" applyFill="1" applyBorder="1" applyAlignment="1">
      <alignment horizontal="center"/>
    </xf>
    <xf numFmtId="3" fontId="6" fillId="0" borderId="35" xfId="91" applyNumberFormat="1" applyFont="1" applyFill="1" applyBorder="1" applyAlignment="1">
      <alignment horizontal="center"/>
    </xf>
    <xf numFmtId="0" fontId="6" fillId="0" borderId="16" xfId="68" applyNumberFormat="1" applyFont="1" applyFill="1" applyBorder="1" applyAlignment="1" quotePrefix="1">
      <alignment horizontal="left" vertical="center"/>
    </xf>
    <xf numFmtId="0" fontId="6" fillId="0" borderId="17" xfId="68" applyNumberFormat="1" applyFont="1" applyFill="1" applyBorder="1" applyAlignment="1" quotePrefix="1">
      <alignment horizontal="left" vertical="center"/>
    </xf>
    <xf numFmtId="0" fontId="6" fillId="0" borderId="18" xfId="68" applyNumberFormat="1" applyFont="1" applyFill="1" applyBorder="1" applyAlignment="1" quotePrefix="1">
      <alignment horizontal="left" vertical="center"/>
    </xf>
    <xf numFmtId="170" fontId="6" fillId="0" borderId="36" xfId="91" applyNumberFormat="1" applyFont="1" applyFill="1" applyBorder="1" applyAlignment="1">
      <alignment horizontal="center"/>
    </xf>
    <xf numFmtId="170" fontId="6" fillId="0" borderId="37" xfId="91" applyNumberFormat="1" applyFont="1" applyFill="1" applyBorder="1" applyAlignment="1">
      <alignment horizontal="center"/>
    </xf>
    <xf numFmtId="170" fontId="15" fillId="0" borderId="11" xfId="91" applyNumberFormat="1" applyFont="1" applyFill="1" applyBorder="1" applyAlignment="1" quotePrefix="1">
      <alignment horizontal="center" vertical="center"/>
    </xf>
    <xf numFmtId="170" fontId="15" fillId="0" borderId="11" xfId="91" applyNumberFormat="1" applyFont="1" applyFill="1" applyBorder="1" applyAlignment="1">
      <alignment horizontal="center" vertical="center"/>
    </xf>
    <xf numFmtId="3" fontId="15" fillId="0" borderId="11" xfId="91" applyNumberFormat="1" applyFont="1" applyFill="1" applyBorder="1" applyAlignment="1" quotePrefix="1">
      <alignment horizontal="center" vertical="center"/>
    </xf>
    <xf numFmtId="0" fontId="6" fillId="0" borderId="16" xfId="91" applyNumberFormat="1" applyFont="1" applyFill="1" applyBorder="1" applyAlignment="1" quotePrefix="1">
      <alignment horizontal="left" vertical="center"/>
    </xf>
    <xf numFmtId="0" fontId="6" fillId="0" borderId="17" xfId="91" applyNumberFormat="1" applyFont="1" applyFill="1" applyBorder="1" applyAlignment="1" quotePrefix="1">
      <alignment horizontal="left" vertical="center"/>
    </xf>
    <xf numFmtId="0" fontId="6" fillId="0" borderId="18" xfId="91" applyNumberFormat="1" applyFont="1" applyFill="1" applyBorder="1" applyAlignment="1" quotePrefix="1">
      <alignment horizontal="left" vertical="center"/>
    </xf>
    <xf numFmtId="170" fontId="6" fillId="0" borderId="38" xfId="90" applyNumberFormat="1" applyFont="1" applyFill="1" applyBorder="1" applyAlignment="1">
      <alignment horizontal="center" vertical="center"/>
    </xf>
    <xf numFmtId="170" fontId="6" fillId="0" borderId="31" xfId="90" applyNumberFormat="1" applyFont="1" applyFill="1" applyBorder="1" applyAlignment="1">
      <alignment horizontal="center" vertical="center"/>
    </xf>
    <xf numFmtId="170" fontId="6" fillId="0" borderId="32" xfId="90" applyNumberFormat="1" applyFont="1" applyFill="1" applyBorder="1" applyAlignment="1">
      <alignment horizontal="center" vertical="center"/>
    </xf>
    <xf numFmtId="170" fontId="6" fillId="0" borderId="33" xfId="91" applyNumberFormat="1" applyFont="1" applyFill="1" applyBorder="1" applyAlignment="1">
      <alignment horizontal="center" vertical="center" wrapText="1"/>
    </xf>
    <xf numFmtId="0" fontId="6" fillId="0" borderId="19" xfId="91" applyNumberFormat="1" applyFont="1" applyFill="1" applyBorder="1" applyAlignment="1" quotePrefix="1">
      <alignment horizontal="left" vertical="center"/>
    </xf>
    <xf numFmtId="0" fontId="6" fillId="0" borderId="20" xfId="91" applyNumberFormat="1" applyFont="1" applyFill="1" applyBorder="1" applyAlignment="1" quotePrefix="1">
      <alignment horizontal="left" vertical="center"/>
    </xf>
    <xf numFmtId="0" fontId="6" fillId="0" borderId="21" xfId="91" applyNumberFormat="1" applyFont="1" applyFill="1" applyBorder="1" applyAlignment="1" quotePrefix="1">
      <alignment horizontal="left" vertical="center"/>
    </xf>
    <xf numFmtId="0" fontId="12" fillId="0" borderId="23" xfId="86" applyNumberFormat="1" applyFont="1" applyFill="1" applyBorder="1" applyAlignment="1">
      <alignment horizontal="left"/>
      <protection/>
    </xf>
    <xf numFmtId="3" fontId="15" fillId="0" borderId="11" xfId="91" applyNumberFormat="1" applyFont="1" applyFill="1" applyBorder="1" applyAlignment="1">
      <alignment horizontal="center" vertical="center"/>
    </xf>
    <xf numFmtId="0" fontId="6" fillId="0" borderId="39" xfId="87" applyNumberFormat="1" applyFont="1" applyFill="1" applyBorder="1" applyAlignment="1" quotePrefix="1">
      <alignment horizontal="left" vertical="center" wrapText="1"/>
    </xf>
    <xf numFmtId="0" fontId="6" fillId="0" borderId="16" xfId="67" applyNumberFormat="1" applyFont="1" applyFill="1" applyBorder="1" applyAlignment="1">
      <alignment horizontal="left" vertical="center" wrapText="1"/>
      <protection/>
    </xf>
    <xf numFmtId="0" fontId="6" fillId="0" borderId="17" xfId="67" applyNumberFormat="1" applyFont="1" applyFill="1" applyBorder="1" applyAlignment="1">
      <alignment horizontal="left" vertical="center" wrapText="1"/>
      <protection/>
    </xf>
    <xf numFmtId="0" fontId="6" fillId="0" borderId="18" xfId="67" applyNumberFormat="1" applyFont="1" applyFill="1" applyBorder="1" applyAlignment="1">
      <alignment horizontal="left" vertical="center" wrapText="1"/>
      <protection/>
    </xf>
    <xf numFmtId="0" fontId="12" fillId="0" borderId="23" xfId="92" applyNumberFormat="1" applyFont="1" applyFill="1" applyBorder="1" applyAlignment="1">
      <alignment horizontal="left"/>
      <protection/>
    </xf>
    <xf numFmtId="0" fontId="6" fillId="0" borderId="40" xfId="91" applyNumberFormat="1" applyFont="1" applyFill="1" applyBorder="1" applyAlignment="1" quotePrefix="1">
      <alignment horizontal="left" vertical="center" wrapText="1"/>
    </xf>
    <xf numFmtId="0" fontId="6" fillId="0" borderId="41" xfId="91" applyNumberFormat="1" applyFont="1" applyFill="1" applyBorder="1" applyAlignment="1" quotePrefix="1">
      <alignment horizontal="left" vertical="center" wrapText="1"/>
    </xf>
    <xf numFmtId="0" fontId="6" fillId="0" borderId="42" xfId="91" applyNumberFormat="1" applyFont="1" applyFill="1" applyBorder="1" applyAlignment="1" quotePrefix="1">
      <alignment horizontal="left" vertical="center" wrapText="1"/>
    </xf>
    <xf numFmtId="0" fontId="6" fillId="0" borderId="16" xfId="67" applyNumberFormat="1" applyFont="1" applyFill="1" applyBorder="1" applyAlignment="1" quotePrefix="1">
      <alignment horizontal="left" vertical="center" wrapText="1"/>
      <protection/>
    </xf>
    <xf numFmtId="0" fontId="6" fillId="0" borderId="17" xfId="67" applyNumberFormat="1" applyFont="1" applyFill="1" applyBorder="1" applyAlignment="1" quotePrefix="1">
      <alignment horizontal="left" vertical="center" wrapText="1"/>
      <protection/>
    </xf>
    <xf numFmtId="0" fontId="6" fillId="0" borderId="18" xfId="67" applyNumberFormat="1" applyFont="1" applyFill="1" applyBorder="1" applyAlignment="1" quotePrefix="1">
      <alignment horizontal="left" vertical="center" wrapText="1"/>
      <protection/>
    </xf>
    <xf numFmtId="0" fontId="6" fillId="0" borderId="16" xfId="89" applyNumberFormat="1" applyFont="1" applyFill="1" applyBorder="1" applyAlignment="1" quotePrefix="1">
      <alignment horizontal="left" vertical="center" wrapText="1"/>
      <protection/>
    </xf>
    <xf numFmtId="0" fontId="6" fillId="0" borderId="28" xfId="0" applyNumberFormat="1" applyFont="1" applyFill="1" applyBorder="1" applyAlignment="1" quotePrefix="1">
      <alignment horizontal="center" vertical="center" wrapText="1"/>
    </xf>
    <xf numFmtId="166" fontId="6" fillId="0" borderId="31" xfId="0" applyNumberFormat="1" applyFont="1" applyFill="1" applyBorder="1" applyAlignment="1" quotePrefix="1">
      <alignment horizontal="center" vertical="center" wrapText="1"/>
    </xf>
    <xf numFmtId="3" fontId="6" fillId="0" borderId="33" xfId="0" applyNumberFormat="1" applyFont="1" applyFill="1" applyBorder="1" applyAlignment="1">
      <alignment horizontal="center" vertical="center" wrapText="1"/>
    </xf>
    <xf numFmtId="0" fontId="6" fillId="0" borderId="16" xfId="90" applyNumberFormat="1" applyFont="1" applyFill="1" applyBorder="1" applyAlignment="1" quotePrefix="1">
      <alignment horizontal="left" vertical="center"/>
    </xf>
    <xf numFmtId="0" fontId="6" fillId="0" borderId="17" xfId="90" applyNumberFormat="1" applyFont="1" applyFill="1" applyBorder="1" applyAlignment="1" quotePrefix="1">
      <alignment horizontal="left" vertical="center"/>
    </xf>
    <xf numFmtId="0" fontId="6" fillId="0" borderId="18" xfId="90" applyNumberFormat="1" applyFont="1" applyFill="1" applyBorder="1" applyAlignment="1" quotePrefix="1">
      <alignment horizontal="left" vertical="center"/>
    </xf>
    <xf numFmtId="170" fontId="6" fillId="0" borderId="36" xfId="90" applyNumberFormat="1" applyFont="1" applyFill="1" applyBorder="1" applyAlignment="1">
      <alignment horizontal="center"/>
    </xf>
    <xf numFmtId="170" fontId="6" fillId="0" borderId="37" xfId="90" applyNumberFormat="1" applyFont="1" applyFill="1" applyBorder="1" applyAlignment="1">
      <alignment horizontal="center"/>
    </xf>
    <xf numFmtId="0" fontId="12" fillId="0" borderId="23" xfId="90" applyNumberFormat="1" applyFont="1" applyFill="1" applyBorder="1" applyAlignment="1" quotePrefix="1">
      <alignment horizontal="left"/>
    </xf>
    <xf numFmtId="3" fontId="6" fillId="0" borderId="9" xfId="0" applyNumberFormat="1" applyFont="1" applyFill="1" applyBorder="1" applyAlignment="1">
      <alignment horizontal="center"/>
    </xf>
    <xf numFmtId="3" fontId="6" fillId="0" borderId="10" xfId="0" applyNumberFormat="1" applyFont="1" applyFill="1" applyBorder="1" applyAlignment="1">
      <alignment horizontal="center"/>
    </xf>
    <xf numFmtId="3" fontId="6" fillId="0" borderId="33" xfId="0" applyNumberFormat="1" applyFont="1" applyFill="1" applyBorder="1" applyAlignment="1" quotePrefix="1">
      <alignment horizontal="center" vertical="center" wrapText="1"/>
    </xf>
    <xf numFmtId="3" fontId="6" fillId="0" borderId="22" xfId="0" applyNumberFormat="1" applyFont="1" applyFill="1" applyBorder="1" applyAlignment="1" quotePrefix="1">
      <alignment horizontal="center" vertical="center" wrapText="1"/>
    </xf>
    <xf numFmtId="3" fontId="6" fillId="0" borderId="9" xfId="0" applyNumberFormat="1" applyFont="1" applyFill="1" applyBorder="1" applyAlignment="1" quotePrefix="1">
      <alignment horizontal="center" vertical="center" wrapText="1"/>
    </xf>
    <xf numFmtId="3" fontId="6" fillId="0" borderId="34" xfId="90" applyNumberFormat="1" applyFont="1" applyFill="1" applyBorder="1" applyAlignment="1">
      <alignment horizontal="center"/>
    </xf>
    <xf numFmtId="3" fontId="6" fillId="0" borderId="35" xfId="90" applyNumberFormat="1" applyFont="1" applyFill="1" applyBorder="1" applyAlignment="1">
      <alignment horizontal="center"/>
    </xf>
    <xf numFmtId="170" fontId="6" fillId="0" borderId="33" xfId="90" applyNumberFormat="1" applyFont="1" applyFill="1" applyBorder="1" applyAlignment="1" quotePrefix="1">
      <alignment horizontal="center" vertical="center" wrapText="1"/>
    </xf>
    <xf numFmtId="170" fontId="6" fillId="0" borderId="22" xfId="90" applyNumberFormat="1" applyFont="1" applyFill="1" applyBorder="1" applyAlignment="1" quotePrefix="1">
      <alignment horizontal="center" vertical="center" wrapText="1"/>
    </xf>
    <xf numFmtId="170" fontId="6" fillId="0" borderId="9" xfId="90" applyNumberFormat="1" applyFont="1" applyFill="1" applyBorder="1" applyAlignment="1" quotePrefix="1">
      <alignment horizontal="center" vertical="center" wrapText="1"/>
    </xf>
    <xf numFmtId="3" fontId="6" fillId="0" borderId="33" xfId="90" applyNumberFormat="1" applyFont="1" applyFill="1" applyBorder="1" applyAlignment="1" quotePrefix="1">
      <alignment horizontal="center" vertical="center" wrapText="1"/>
    </xf>
    <xf numFmtId="3" fontId="6" fillId="0" borderId="22" xfId="90" applyNumberFormat="1" applyFont="1" applyFill="1" applyBorder="1" applyAlignment="1" quotePrefix="1">
      <alignment horizontal="center" vertical="center" wrapText="1"/>
    </xf>
    <xf numFmtId="3" fontId="6" fillId="0" borderId="9" xfId="90" applyNumberFormat="1" applyFont="1" applyFill="1" applyBorder="1" applyAlignment="1" quotePrefix="1">
      <alignment horizontal="center" vertical="center" wrapText="1"/>
    </xf>
    <xf numFmtId="3" fontId="15" fillId="0" borderId="11" xfId="90" applyNumberFormat="1" applyFont="1" applyFill="1" applyBorder="1" applyAlignment="1" quotePrefix="1">
      <alignment horizontal="center" vertical="center"/>
    </xf>
    <xf numFmtId="170" fontId="15" fillId="0" borderId="11" xfId="90" applyNumberFormat="1" applyFont="1" applyFill="1" applyBorder="1" applyAlignment="1" quotePrefix="1">
      <alignment horizontal="center" vertical="center"/>
    </xf>
    <xf numFmtId="170" fontId="15" fillId="0" borderId="11" xfId="90" applyNumberFormat="1" applyFont="1" applyFill="1" applyBorder="1" applyAlignment="1">
      <alignment horizontal="center" vertical="center"/>
    </xf>
    <xf numFmtId="0" fontId="6" fillId="0" borderId="19" xfId="90" applyNumberFormat="1" applyFont="1" applyFill="1" applyBorder="1" applyAlignment="1" quotePrefix="1">
      <alignment horizontal="left" vertical="center"/>
    </xf>
    <xf numFmtId="0" fontId="6" fillId="0" borderId="20" xfId="90" applyNumberFormat="1" applyFont="1" applyFill="1" applyBorder="1" applyAlignment="1" quotePrefix="1">
      <alignment horizontal="left" vertical="center"/>
    </xf>
    <xf numFmtId="0" fontId="6" fillId="0" borderId="21" xfId="90" applyNumberFormat="1" applyFont="1" applyFill="1" applyBorder="1" applyAlignment="1" quotePrefix="1">
      <alignment horizontal="left" vertical="center"/>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urrency" xfId="46"/>
    <cellStyle name="Currency [0]" xfId="47"/>
    <cellStyle name="Currency0" xfId="48"/>
    <cellStyle name="Currency0 2" xfId="49"/>
    <cellStyle name="Date" xfId="50"/>
    <cellStyle name="Date 2" xfId="51"/>
    <cellStyle name="Explanatory Text" xfId="52"/>
    <cellStyle name="Fixed" xfId="53"/>
    <cellStyle name="Fixed 2" xfId="54"/>
    <cellStyle name="Followed Hyperlink" xfId="55"/>
    <cellStyle name="Good" xfId="56"/>
    <cellStyle name="Heading 1" xfId="57"/>
    <cellStyle name="Heading 2" xfId="58"/>
    <cellStyle name="Heading 3" xfId="59"/>
    <cellStyle name="Heading 4" xfId="60"/>
    <cellStyle name="Hyperlink" xfId="61"/>
    <cellStyle name="Hyperlink 3" xfId="62"/>
    <cellStyle name="Input" xfId="63"/>
    <cellStyle name="Linked Cell" xfId="64"/>
    <cellStyle name="Neutral" xfId="65"/>
    <cellStyle name="Normal 10" xfId="66"/>
    <cellStyle name="Normal 11" xfId="67"/>
    <cellStyle name="normal 2" xfId="68"/>
    <cellStyle name="Normal 2 2" xfId="69"/>
    <cellStyle name="Normal 2 3" xfId="70"/>
    <cellStyle name="Normal 2 4" xfId="71"/>
    <cellStyle name="Normal 3" xfId="72"/>
    <cellStyle name="Normal 3 2" xfId="73"/>
    <cellStyle name="Normal 4" xfId="74"/>
    <cellStyle name="Normal 4 2" xfId="75"/>
    <cellStyle name="Normal 4 3" xfId="76"/>
    <cellStyle name="Normal 5" xfId="77"/>
    <cellStyle name="Normal 5 2" xfId="78"/>
    <cellStyle name="Normal 5 3" xfId="79"/>
    <cellStyle name="Normal 6" xfId="80"/>
    <cellStyle name="Normal 6 2" xfId="81"/>
    <cellStyle name="Normal 7" xfId="82"/>
    <cellStyle name="Normal 8" xfId="83"/>
    <cellStyle name="Normal 9" xfId="84"/>
    <cellStyle name="Normal_dymfg" xfId="85"/>
    <cellStyle name="Normal_MTFISH" xfId="86"/>
    <cellStyle name="normal_MTFISH_1" xfId="87"/>
    <cellStyle name="normal_mtredsu" xfId="88"/>
    <cellStyle name="Normal_potatoes" xfId="89"/>
    <cellStyle name="normal_potatoes_1" xfId="90"/>
    <cellStyle name="normal_vegcan_1" xfId="91"/>
    <cellStyle name="Normal_vegfr" xfId="92"/>
    <cellStyle name="Note" xfId="93"/>
    <cellStyle name="Output" xfId="94"/>
    <cellStyle name="Percent" xfId="95"/>
    <cellStyle name="Title" xfId="96"/>
    <cellStyle name="Total" xfId="97"/>
    <cellStyle name="Total 2"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s>
    <sheetDataSet>
      <sheetData sheetId="0">
        <row r="191">
          <cell r="D191">
            <v>205.052</v>
          </cell>
        </row>
        <row r="192">
          <cell r="D192">
            <v>207.661</v>
          </cell>
        </row>
        <row r="193">
          <cell r="D193">
            <v>209.896</v>
          </cell>
        </row>
        <row r="194">
          <cell r="D194">
            <v>211.909</v>
          </cell>
        </row>
        <row r="195">
          <cell r="D195">
            <v>213.854</v>
          </cell>
        </row>
        <row r="196">
          <cell r="D196">
            <v>215.973</v>
          </cell>
        </row>
        <row r="197">
          <cell r="D197">
            <v>218.035</v>
          </cell>
        </row>
        <row r="198">
          <cell r="D198">
            <v>220.23899999999998</v>
          </cell>
        </row>
        <row r="199">
          <cell r="D199">
            <v>222.585</v>
          </cell>
        </row>
        <row r="200">
          <cell r="D200">
            <v>225.055</v>
          </cell>
        </row>
        <row r="201">
          <cell r="D201">
            <v>227.726</v>
          </cell>
        </row>
        <row r="202">
          <cell r="D202">
            <v>229.966</v>
          </cell>
        </row>
        <row r="203">
          <cell r="D203">
            <v>232.188</v>
          </cell>
        </row>
        <row r="204">
          <cell r="D204">
            <v>234.307</v>
          </cell>
        </row>
        <row r="205">
          <cell r="D205">
            <v>236.348</v>
          </cell>
        </row>
        <row r="206">
          <cell r="D206">
            <v>238.466</v>
          </cell>
        </row>
        <row r="207">
          <cell r="D207">
            <v>240.651</v>
          </cell>
        </row>
        <row r="208">
          <cell r="D208">
            <v>242.804</v>
          </cell>
        </row>
        <row r="209">
          <cell r="D209">
            <v>245.021</v>
          </cell>
        </row>
        <row r="210">
          <cell r="D210">
            <v>247.342</v>
          </cell>
        </row>
        <row r="211">
          <cell r="D211">
            <v>250.132</v>
          </cell>
        </row>
        <row r="212">
          <cell r="D212">
            <v>253.493</v>
          </cell>
        </row>
        <row r="213">
          <cell r="D213">
            <v>256.894</v>
          </cell>
        </row>
        <row r="214">
          <cell r="D214">
            <v>260.255</v>
          </cell>
        </row>
        <row r="215">
          <cell r="D215">
            <v>263.436</v>
          </cell>
        </row>
        <row r="216">
          <cell r="D216">
            <v>266.557</v>
          </cell>
        </row>
        <row r="217">
          <cell r="D217">
            <v>269.667</v>
          </cell>
        </row>
        <row r="218">
          <cell r="D218">
            <v>272.912</v>
          </cell>
        </row>
        <row r="219">
          <cell r="D219">
            <v>276.115</v>
          </cell>
        </row>
        <row r="220">
          <cell r="D220">
            <v>279.295</v>
          </cell>
        </row>
        <row r="221">
          <cell r="D221">
            <v>282.385</v>
          </cell>
        </row>
        <row r="222">
          <cell r="D222">
            <v>285.309019</v>
          </cell>
        </row>
        <row r="223">
          <cell r="D223">
            <v>288.104818</v>
          </cell>
        </row>
        <row r="224">
          <cell r="D224">
            <v>290.819634</v>
          </cell>
        </row>
        <row r="225">
          <cell r="D225">
            <v>293.463185</v>
          </cell>
        </row>
        <row r="226">
          <cell r="D226">
            <v>296.186216</v>
          </cell>
        </row>
        <row r="227">
          <cell r="D227">
            <v>298.995825</v>
          </cell>
        </row>
        <row r="228">
          <cell r="D228">
            <v>302.003917</v>
          </cell>
        </row>
        <row r="229">
          <cell r="D229">
            <v>304.797761</v>
          </cell>
        </row>
        <row r="230">
          <cell r="D230">
            <v>307.439406</v>
          </cell>
        </row>
        <row r="231">
          <cell r="D231">
            <v>309.741279</v>
          </cell>
        </row>
        <row r="232">
          <cell r="D232">
            <v>311.973914</v>
          </cell>
        </row>
        <row r="233">
          <cell r="D233">
            <v>314.167558</v>
          </cell>
        </row>
        <row r="234">
          <cell r="D234">
            <v>316.294766</v>
          </cell>
        </row>
        <row r="235">
          <cell r="D235">
            <v>318.576955</v>
          </cell>
        </row>
        <row r="236">
          <cell r="D236">
            <v>320.870703</v>
          </cell>
        </row>
        <row r="237">
          <cell r="D237">
            <v>323.161011</v>
          </cell>
        </row>
        <row r="238">
          <cell r="D238">
            <v>325.20603</v>
          </cell>
        </row>
        <row r="239">
          <cell r="D239">
            <v>326.923976</v>
          </cell>
        </row>
        <row r="240">
          <cell r="D240">
            <v>328.475998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tabSelected="1" zoomScalePageLayoutView="0" workbookViewId="0" topLeftCell="A1">
      <selection activeCell="A1" sqref="A1"/>
    </sheetView>
  </sheetViews>
  <sheetFormatPr defaultColWidth="9.140625" defaultRowHeight="12.75"/>
  <cols>
    <col min="1" max="1" width="12.421875" style="0" customWidth="1"/>
  </cols>
  <sheetData>
    <row r="2" spans="1:2" s="1" customFormat="1" ht="12.75">
      <c r="A2" s="1" t="s">
        <v>16</v>
      </c>
      <c r="B2" s="2" t="s">
        <v>17</v>
      </c>
    </row>
    <row r="3" s="1" customFormat="1" ht="9.75"/>
    <row r="4" spans="1:2" ht="12.75">
      <c r="A4" s="1" t="s">
        <v>18</v>
      </c>
      <c r="B4" s="3" t="s">
        <v>19</v>
      </c>
    </row>
    <row r="5" spans="1:2" ht="12.75">
      <c r="A5" s="1"/>
      <c r="B5" s="4" t="s">
        <v>32</v>
      </c>
    </row>
    <row r="6" spans="1:2" ht="12.75">
      <c r="A6" s="1"/>
      <c r="B6" s="3" t="s">
        <v>31</v>
      </c>
    </row>
    <row r="7" ht="12.75">
      <c r="B7" s="3" t="s">
        <v>20</v>
      </c>
    </row>
    <row r="8" ht="12.75">
      <c r="B8" s="3" t="s">
        <v>28</v>
      </c>
    </row>
    <row r="9" ht="12.75">
      <c r="B9" s="3" t="s">
        <v>21</v>
      </c>
    </row>
    <row r="10" ht="12.75">
      <c r="B10" s="3" t="s">
        <v>22</v>
      </c>
    </row>
    <row r="11" ht="12.75">
      <c r="B11" s="3" t="s">
        <v>23</v>
      </c>
    </row>
    <row r="12" ht="12.75">
      <c r="B12" s="3" t="s">
        <v>24</v>
      </c>
    </row>
    <row r="13" ht="12.75">
      <c r="B13" s="3" t="s">
        <v>29</v>
      </c>
    </row>
    <row r="14" ht="12.75">
      <c r="B14" s="3" t="s">
        <v>25</v>
      </c>
    </row>
    <row r="15" ht="12.75">
      <c r="B15" s="4" t="s">
        <v>27</v>
      </c>
    </row>
    <row r="16" ht="12.75">
      <c r="B16" s="3" t="s">
        <v>26</v>
      </c>
    </row>
  </sheetData>
  <sheetProtection/>
  <hyperlinks>
    <hyperlink ref="B4" location="FarmPcc!A1" display="FarmPcc!A1"/>
    <hyperlink ref="B7" location="Asparagus!A1" display="Asparagus!A1"/>
    <hyperlink ref="B8" location="LimaBeans!A1" display="LimaBeans!A1"/>
    <hyperlink ref="B9" location="SnapBeans!A1" display="SnapBeans!A1"/>
    <hyperlink ref="B10" location="Broccoli!A1" display="Broccoli!A1"/>
    <hyperlink ref="B11" location="Carrots!A1" display="Carrots!A1"/>
    <hyperlink ref="B12" location="Cauliflower!A1" display="Cauliflower!A1"/>
    <hyperlink ref="B13" location="SweetCorn!A1" display="SweetCorn!A1"/>
    <hyperlink ref="B14" location="GreenPeas!A1" display="GreenPeas!A1"/>
    <hyperlink ref="B16" location="Spinach!A1" display="Spinach!A1"/>
    <hyperlink ref="B6" location="Total!A1" display="Vegetables for freezing:  Supply and utilization (excluding potatoes)"/>
    <hyperlink ref="B15" location="Potatoes!A1" display="Potatoes for freezing - Supply and disappearance"/>
    <hyperlink ref="B5" location="ProcPcc!A1" display="Vegetables for freezing - Per capita availability, product weight"/>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88</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47</v>
      </c>
      <c r="F3" s="258" t="s">
        <v>48</v>
      </c>
      <c r="G3" s="258" t="s">
        <v>39</v>
      </c>
      <c r="H3" s="258" t="s">
        <v>49</v>
      </c>
      <c r="I3" s="261" t="s">
        <v>77</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60</v>
      </c>
      <c r="D7" s="299"/>
      <c r="E7" s="299"/>
      <c r="F7" s="299"/>
      <c r="G7" s="299"/>
      <c r="H7" s="299"/>
      <c r="I7" s="299"/>
      <c r="J7" s="285" t="s">
        <v>53</v>
      </c>
      <c r="K7" s="286"/>
      <c r="L7" s="74"/>
    </row>
    <row r="8" spans="1:11" ht="12" customHeight="1">
      <c r="A8" s="41">
        <v>1970</v>
      </c>
      <c r="B8" s="71">
        <f>+'[1]Pop'!D191</f>
        <v>205.052</v>
      </c>
      <c r="C8" s="42">
        <v>94.4</v>
      </c>
      <c r="D8" s="47" t="s">
        <v>2</v>
      </c>
      <c r="E8" s="44">
        <v>65.06214</v>
      </c>
      <c r="F8" s="44">
        <f aca="true" t="shared" si="0" ref="F8:F51">SUM(C8,D8,E8)</f>
        <v>159.46214</v>
      </c>
      <c r="G8" s="47">
        <v>0.50479</v>
      </c>
      <c r="H8" s="43">
        <v>57.01553</v>
      </c>
      <c r="I8" s="42">
        <f aca="true" t="shared" si="1" ref="I8:I50">F8-SUM(G8,H8)</f>
        <v>101.94182</v>
      </c>
      <c r="J8" s="45">
        <f aca="true" t="shared" si="2" ref="J8:J50">IF(I8=0,0,IF(B8=0,0,I8/B8))</f>
        <v>0.49715106412032073</v>
      </c>
      <c r="K8" s="46">
        <f>J8/1.43</f>
        <v>0.3476580867974271</v>
      </c>
    </row>
    <row r="9" spans="1:11" ht="12" customHeight="1">
      <c r="A9" s="82">
        <v>1971</v>
      </c>
      <c r="B9" s="83">
        <f>+'[1]Pop'!D192</f>
        <v>207.661</v>
      </c>
      <c r="C9" s="84">
        <v>118.2</v>
      </c>
      <c r="D9" s="89" t="s">
        <v>2</v>
      </c>
      <c r="E9" s="86">
        <v>57.01553</v>
      </c>
      <c r="F9" s="86">
        <f t="shared" si="0"/>
        <v>175.21553</v>
      </c>
      <c r="G9" s="89">
        <v>0.38467</v>
      </c>
      <c r="H9" s="85">
        <v>46.30912</v>
      </c>
      <c r="I9" s="84">
        <f t="shared" si="1"/>
        <v>128.52174</v>
      </c>
      <c r="J9" s="87">
        <f t="shared" si="2"/>
        <v>0.6189016714741814</v>
      </c>
      <c r="K9" s="88">
        <f aca="true" t="shared" si="3" ref="K9:K44">J9/1.43</f>
        <v>0.43279837166026675</v>
      </c>
    </row>
    <row r="10" spans="1:11" ht="12" customHeight="1">
      <c r="A10" s="82">
        <v>1972</v>
      </c>
      <c r="B10" s="83">
        <f>+'[1]Pop'!D193</f>
        <v>209.896</v>
      </c>
      <c r="C10" s="84">
        <v>137.8</v>
      </c>
      <c r="D10" s="89" t="s">
        <v>2</v>
      </c>
      <c r="E10" s="86">
        <v>46.30912</v>
      </c>
      <c r="F10" s="86">
        <f t="shared" si="0"/>
        <v>184.10912000000002</v>
      </c>
      <c r="G10" s="89">
        <v>0.70499</v>
      </c>
      <c r="H10" s="85">
        <v>70.61483</v>
      </c>
      <c r="I10" s="84">
        <f t="shared" si="1"/>
        <v>112.78930000000003</v>
      </c>
      <c r="J10" s="87">
        <f t="shared" si="2"/>
        <v>0.5373580249266305</v>
      </c>
      <c r="K10" s="88">
        <f t="shared" si="3"/>
        <v>0.3757748426060354</v>
      </c>
    </row>
    <row r="11" spans="1:11" ht="12" customHeight="1">
      <c r="A11" s="82">
        <v>1973</v>
      </c>
      <c r="B11" s="83">
        <f>+'[1]Pop'!D194</f>
        <v>211.909</v>
      </c>
      <c r="C11" s="84">
        <v>149.8</v>
      </c>
      <c r="D11" s="89" t="s">
        <v>2</v>
      </c>
      <c r="E11" s="86">
        <v>70.61483</v>
      </c>
      <c r="F11" s="86">
        <f t="shared" si="0"/>
        <v>220.41483</v>
      </c>
      <c r="G11" s="89">
        <v>1.2441</v>
      </c>
      <c r="H11" s="85">
        <v>93.11588</v>
      </c>
      <c r="I11" s="84">
        <f t="shared" si="1"/>
        <v>126.05484999999999</v>
      </c>
      <c r="J11" s="87">
        <f t="shared" si="2"/>
        <v>0.5948536871959189</v>
      </c>
      <c r="K11" s="88">
        <f t="shared" si="3"/>
        <v>0.4159815994377056</v>
      </c>
    </row>
    <row r="12" spans="1:11" ht="12" customHeight="1">
      <c r="A12" s="82">
        <v>1974</v>
      </c>
      <c r="B12" s="83">
        <f>+'[1]Pop'!D195</f>
        <v>213.854</v>
      </c>
      <c r="C12" s="84">
        <v>148</v>
      </c>
      <c r="D12" s="89" t="s">
        <v>2</v>
      </c>
      <c r="E12" s="86">
        <v>93.11588</v>
      </c>
      <c r="F12" s="86">
        <f t="shared" si="0"/>
        <v>241.11588</v>
      </c>
      <c r="G12" s="89">
        <v>1.6101799999999997</v>
      </c>
      <c r="H12" s="85">
        <v>98.98174</v>
      </c>
      <c r="I12" s="84">
        <f t="shared" si="1"/>
        <v>140.52396</v>
      </c>
      <c r="J12" s="87">
        <f t="shared" si="2"/>
        <v>0.6571023221450147</v>
      </c>
      <c r="K12" s="88">
        <f t="shared" si="3"/>
        <v>0.4595121133881222</v>
      </c>
    </row>
    <row r="13" spans="1:11" ht="12" customHeight="1">
      <c r="A13" s="82">
        <v>1975</v>
      </c>
      <c r="B13" s="83">
        <f>+'[1]Pop'!D196</f>
        <v>215.973</v>
      </c>
      <c r="C13" s="84">
        <v>124.3</v>
      </c>
      <c r="D13" s="89" t="s">
        <v>2</v>
      </c>
      <c r="E13" s="86">
        <v>98.98174</v>
      </c>
      <c r="F13" s="86">
        <f t="shared" si="0"/>
        <v>223.28174</v>
      </c>
      <c r="G13" s="89">
        <v>1.4600299999999997</v>
      </c>
      <c r="H13" s="85">
        <v>94.87335</v>
      </c>
      <c r="I13" s="84">
        <f t="shared" si="1"/>
        <v>126.94836000000001</v>
      </c>
      <c r="J13" s="87">
        <f t="shared" si="2"/>
        <v>0.5877973635593338</v>
      </c>
      <c r="K13" s="88">
        <f t="shared" si="3"/>
        <v>0.4110471073841495</v>
      </c>
    </row>
    <row r="14" spans="1:11" ht="12" customHeight="1">
      <c r="A14" s="41">
        <v>1976</v>
      </c>
      <c r="B14" s="71">
        <f>+'[1]Pop'!D197</f>
        <v>218.035</v>
      </c>
      <c r="C14" s="42">
        <v>108.2</v>
      </c>
      <c r="D14" s="47" t="s">
        <v>2</v>
      </c>
      <c r="E14" s="44">
        <v>94.87335</v>
      </c>
      <c r="F14" s="44">
        <f t="shared" si="0"/>
        <v>203.07335</v>
      </c>
      <c r="G14" s="47">
        <v>2.40383</v>
      </c>
      <c r="H14" s="42">
        <v>67.26434</v>
      </c>
      <c r="I14" s="42">
        <f t="shared" si="1"/>
        <v>133.40518</v>
      </c>
      <c r="J14" s="45">
        <f t="shared" si="2"/>
        <v>0.6118521338317243</v>
      </c>
      <c r="K14" s="46">
        <f t="shared" si="3"/>
        <v>0.4278686250571499</v>
      </c>
    </row>
    <row r="15" spans="1:11" ht="12" customHeight="1">
      <c r="A15" s="41">
        <v>1977</v>
      </c>
      <c r="B15" s="71">
        <f>+'[1]Pop'!D198</f>
        <v>220.23899999999998</v>
      </c>
      <c r="C15" s="42">
        <v>156.1</v>
      </c>
      <c r="D15" s="47" t="s">
        <v>2</v>
      </c>
      <c r="E15" s="44">
        <v>67.26434</v>
      </c>
      <c r="F15" s="44">
        <f t="shared" si="0"/>
        <v>223.36434</v>
      </c>
      <c r="G15" s="47">
        <v>2.7598999999999996</v>
      </c>
      <c r="H15" s="42">
        <v>73.99964</v>
      </c>
      <c r="I15" s="42">
        <f t="shared" si="1"/>
        <v>146.6048</v>
      </c>
      <c r="J15" s="45">
        <f t="shared" si="2"/>
        <v>0.6656623032251329</v>
      </c>
      <c r="K15" s="46">
        <f t="shared" si="3"/>
        <v>0.4654981141434496</v>
      </c>
    </row>
    <row r="16" spans="1:11" ht="12" customHeight="1">
      <c r="A16" s="41">
        <v>1978</v>
      </c>
      <c r="B16" s="71">
        <f>+'[1]Pop'!D199</f>
        <v>222.585</v>
      </c>
      <c r="C16" s="42">
        <v>199.1</v>
      </c>
      <c r="D16" s="42">
        <v>20.2631</v>
      </c>
      <c r="E16" s="44">
        <v>73.99964</v>
      </c>
      <c r="F16" s="44">
        <f t="shared" si="0"/>
        <v>293.36274000000003</v>
      </c>
      <c r="G16" s="47" t="s">
        <v>2</v>
      </c>
      <c r="H16" s="42">
        <v>123.34179</v>
      </c>
      <c r="I16" s="42">
        <f t="shared" si="1"/>
        <v>170.02095000000003</v>
      </c>
      <c r="J16" s="45">
        <f t="shared" si="2"/>
        <v>0.7638472942920683</v>
      </c>
      <c r="K16" s="46">
        <f t="shared" si="3"/>
        <v>0.5341589470573904</v>
      </c>
    </row>
    <row r="17" spans="1:11" ht="12" customHeight="1">
      <c r="A17" s="41">
        <v>1979</v>
      </c>
      <c r="B17" s="71">
        <f>+'[1]Pop'!D200</f>
        <v>225.055</v>
      </c>
      <c r="C17" s="42">
        <v>132.274</v>
      </c>
      <c r="D17" s="42">
        <v>14.3143</v>
      </c>
      <c r="E17" s="44">
        <v>123.34179</v>
      </c>
      <c r="F17" s="44">
        <f t="shared" si="0"/>
        <v>269.93009</v>
      </c>
      <c r="G17" s="47" t="s">
        <v>2</v>
      </c>
      <c r="H17" s="42">
        <v>118.04078</v>
      </c>
      <c r="I17" s="42">
        <f t="shared" si="1"/>
        <v>151.88931000000002</v>
      </c>
      <c r="J17" s="45">
        <f t="shared" si="2"/>
        <v>0.6748986247806092</v>
      </c>
      <c r="K17" s="46">
        <f t="shared" si="3"/>
        <v>0.47195708026616034</v>
      </c>
    </row>
    <row r="18" spans="1:11" ht="12" customHeight="1">
      <c r="A18" s="41">
        <v>1980</v>
      </c>
      <c r="B18" s="71">
        <f>+'[1]Pop'!D201</f>
        <v>227.726</v>
      </c>
      <c r="C18" s="42">
        <v>145.44</v>
      </c>
      <c r="D18" s="42">
        <v>13.90103</v>
      </c>
      <c r="E18" s="44">
        <v>118.04078</v>
      </c>
      <c r="F18" s="44">
        <f t="shared" si="0"/>
        <v>277.38181</v>
      </c>
      <c r="G18" s="47" t="s">
        <v>2</v>
      </c>
      <c r="H18" s="42">
        <v>99.30063</v>
      </c>
      <c r="I18" s="42">
        <f t="shared" si="1"/>
        <v>178.08117999999996</v>
      </c>
      <c r="J18" s="45">
        <f t="shared" si="2"/>
        <v>0.7819975760343569</v>
      </c>
      <c r="K18" s="46">
        <f t="shared" si="3"/>
        <v>0.5468514517722776</v>
      </c>
    </row>
    <row r="19" spans="1:11" ht="12" customHeight="1">
      <c r="A19" s="82">
        <v>1981</v>
      </c>
      <c r="B19" s="83">
        <f>+'[1]Pop'!D202</f>
        <v>229.966</v>
      </c>
      <c r="C19" s="84">
        <v>173.18</v>
      </c>
      <c r="D19" s="84">
        <v>19.41082</v>
      </c>
      <c r="E19" s="86">
        <v>99.30063</v>
      </c>
      <c r="F19" s="86">
        <f t="shared" si="0"/>
        <v>291.89145</v>
      </c>
      <c r="G19" s="89" t="s">
        <v>2</v>
      </c>
      <c r="H19" s="84">
        <v>82.68403</v>
      </c>
      <c r="I19" s="84">
        <f t="shared" si="1"/>
        <v>209.20742</v>
      </c>
      <c r="J19" s="87">
        <f t="shared" si="2"/>
        <v>0.9097319603767514</v>
      </c>
      <c r="K19" s="88">
        <f t="shared" si="3"/>
        <v>0.6361761960676584</v>
      </c>
    </row>
    <row r="20" spans="1:11" ht="12" customHeight="1">
      <c r="A20" s="82">
        <v>1982</v>
      </c>
      <c r="B20" s="83">
        <f>+'[1]Pop'!D203</f>
        <v>232.188</v>
      </c>
      <c r="C20" s="90">
        <v>195.06</v>
      </c>
      <c r="D20" s="84">
        <v>29.4151</v>
      </c>
      <c r="E20" s="86">
        <v>82.68403</v>
      </c>
      <c r="F20" s="86">
        <f t="shared" si="0"/>
        <v>307.15913</v>
      </c>
      <c r="G20" s="89" t="s">
        <v>2</v>
      </c>
      <c r="H20" s="84">
        <v>99.43219</v>
      </c>
      <c r="I20" s="84">
        <f t="shared" si="1"/>
        <v>207.72694</v>
      </c>
      <c r="J20" s="87">
        <f t="shared" si="2"/>
        <v>0.8946497665684705</v>
      </c>
      <c r="K20" s="88">
        <f t="shared" si="3"/>
        <v>0.6256292073905388</v>
      </c>
    </row>
    <row r="21" spans="1:11" ht="12" customHeight="1">
      <c r="A21" s="82">
        <v>1983</v>
      </c>
      <c r="B21" s="83">
        <f>+'[1]Pop'!D204</f>
        <v>234.307</v>
      </c>
      <c r="C21" s="90">
        <v>171.02</v>
      </c>
      <c r="D21" s="84">
        <v>30.15298</v>
      </c>
      <c r="E21" s="86">
        <v>99.43219</v>
      </c>
      <c r="F21" s="86">
        <f t="shared" si="0"/>
        <v>300.60517</v>
      </c>
      <c r="G21" s="89" t="s">
        <v>2</v>
      </c>
      <c r="H21" s="84">
        <v>101.93898</v>
      </c>
      <c r="I21" s="84">
        <f t="shared" si="1"/>
        <v>198.66618999999997</v>
      </c>
      <c r="J21" s="87">
        <f t="shared" si="2"/>
        <v>0.8478884113577485</v>
      </c>
      <c r="K21" s="88">
        <f t="shared" si="3"/>
        <v>0.5929289589914325</v>
      </c>
    </row>
    <row r="22" spans="1:11" ht="12" customHeight="1">
      <c r="A22" s="82">
        <v>1984</v>
      </c>
      <c r="B22" s="83">
        <f>+'[1]Pop'!D205</f>
        <v>236.348</v>
      </c>
      <c r="C22" s="84">
        <v>187.12</v>
      </c>
      <c r="D22" s="84">
        <v>44.09405</v>
      </c>
      <c r="E22" s="86">
        <v>101.93898</v>
      </c>
      <c r="F22" s="86">
        <f t="shared" si="0"/>
        <v>333.15303</v>
      </c>
      <c r="G22" s="89" t="s">
        <v>2</v>
      </c>
      <c r="H22" s="84">
        <v>108.67142</v>
      </c>
      <c r="I22" s="84">
        <f t="shared" si="1"/>
        <v>224.48161</v>
      </c>
      <c r="J22" s="87">
        <f t="shared" si="2"/>
        <v>0.949792720903075</v>
      </c>
      <c r="K22" s="88">
        <f t="shared" si="3"/>
        <v>0.6641907139182343</v>
      </c>
    </row>
    <row r="23" spans="1:11" ht="12" customHeight="1">
      <c r="A23" s="82">
        <v>1985</v>
      </c>
      <c r="B23" s="83">
        <f>+'[1]Pop'!D206</f>
        <v>238.466</v>
      </c>
      <c r="C23" s="84">
        <v>175.9</v>
      </c>
      <c r="D23" s="84">
        <v>52.65689</v>
      </c>
      <c r="E23" s="86">
        <v>108.67142</v>
      </c>
      <c r="F23" s="86">
        <f t="shared" si="0"/>
        <v>337.22831</v>
      </c>
      <c r="G23" s="89" t="s">
        <v>2</v>
      </c>
      <c r="H23" s="84">
        <v>115.90293</v>
      </c>
      <c r="I23" s="84">
        <f t="shared" si="1"/>
        <v>221.32538000000002</v>
      </c>
      <c r="J23" s="87">
        <f t="shared" si="2"/>
        <v>0.9281213254719751</v>
      </c>
      <c r="K23" s="88">
        <f t="shared" si="3"/>
        <v>0.6490358919384441</v>
      </c>
    </row>
    <row r="24" spans="1:11" ht="12" customHeight="1">
      <c r="A24" s="41">
        <v>1986</v>
      </c>
      <c r="B24" s="71">
        <f>+'[1]Pop'!D207</f>
        <v>240.651</v>
      </c>
      <c r="C24" s="42">
        <v>162.1</v>
      </c>
      <c r="D24" s="42">
        <v>60.2</v>
      </c>
      <c r="E24" s="44">
        <v>115.90293</v>
      </c>
      <c r="F24" s="44">
        <f t="shared" si="0"/>
        <v>338.20293000000004</v>
      </c>
      <c r="G24" s="47" t="s">
        <v>2</v>
      </c>
      <c r="H24" s="42">
        <v>115.4</v>
      </c>
      <c r="I24" s="42">
        <f t="shared" si="1"/>
        <v>222.80293000000003</v>
      </c>
      <c r="J24" s="45">
        <f t="shared" si="2"/>
        <v>0.9258342163548043</v>
      </c>
      <c r="K24" s="46">
        <f t="shared" si="3"/>
        <v>0.6474365149334297</v>
      </c>
    </row>
    <row r="25" spans="1:11" ht="12" customHeight="1">
      <c r="A25" s="41">
        <v>1987</v>
      </c>
      <c r="B25" s="71">
        <f>+'[1]Pop'!D208</f>
        <v>242.804</v>
      </c>
      <c r="C25" s="42">
        <v>144.66</v>
      </c>
      <c r="D25" s="42">
        <v>83.67</v>
      </c>
      <c r="E25" s="44">
        <v>115.4</v>
      </c>
      <c r="F25" s="44">
        <f t="shared" si="0"/>
        <v>343.73</v>
      </c>
      <c r="G25" s="47" t="s">
        <v>2</v>
      </c>
      <c r="H25" s="42">
        <v>114.2</v>
      </c>
      <c r="I25" s="42">
        <f t="shared" si="1"/>
        <v>229.53000000000003</v>
      </c>
      <c r="J25" s="45">
        <f t="shared" si="2"/>
        <v>0.9453303899441526</v>
      </c>
      <c r="K25" s="46">
        <f t="shared" si="3"/>
        <v>0.6610702027581488</v>
      </c>
    </row>
    <row r="26" spans="1:11" ht="12" customHeight="1">
      <c r="A26" s="41">
        <v>1988</v>
      </c>
      <c r="B26" s="71">
        <f>+'[1]Pop'!D209</f>
        <v>245.021</v>
      </c>
      <c r="C26" s="42">
        <v>135.88</v>
      </c>
      <c r="D26" s="42">
        <v>71.9</v>
      </c>
      <c r="E26" s="44">
        <v>114.2</v>
      </c>
      <c r="F26" s="44">
        <f t="shared" si="0"/>
        <v>321.98</v>
      </c>
      <c r="G26" s="47" t="s">
        <v>2</v>
      </c>
      <c r="H26" s="42">
        <v>90.7</v>
      </c>
      <c r="I26" s="42">
        <f t="shared" si="1"/>
        <v>231.28000000000003</v>
      </c>
      <c r="J26" s="45">
        <f t="shared" si="2"/>
        <v>0.9439190926492017</v>
      </c>
      <c r="K26" s="46">
        <f t="shared" si="3"/>
        <v>0.6600832815728683</v>
      </c>
    </row>
    <row r="27" spans="1:11" ht="12" customHeight="1">
      <c r="A27" s="41">
        <v>1989</v>
      </c>
      <c r="B27" s="71">
        <f>+'[1]Pop'!D210</f>
        <v>247.342</v>
      </c>
      <c r="C27" s="42">
        <v>118.26</v>
      </c>
      <c r="D27" s="42">
        <v>85.8</v>
      </c>
      <c r="E27" s="44">
        <v>90.7</v>
      </c>
      <c r="F27" s="44">
        <f t="shared" si="0"/>
        <v>294.76</v>
      </c>
      <c r="G27" s="47" t="s">
        <v>2</v>
      </c>
      <c r="H27" s="42">
        <v>109</v>
      </c>
      <c r="I27" s="42">
        <f t="shared" si="1"/>
        <v>185.76</v>
      </c>
      <c r="J27" s="45">
        <f t="shared" si="2"/>
        <v>0.7510248967017328</v>
      </c>
      <c r="K27" s="46">
        <f t="shared" si="3"/>
        <v>0.5251922354557572</v>
      </c>
    </row>
    <row r="28" spans="1:11" ht="12" customHeight="1">
      <c r="A28" s="41">
        <v>1990</v>
      </c>
      <c r="B28" s="71">
        <f>+'[1]Pop'!D211</f>
        <v>250.132</v>
      </c>
      <c r="C28" s="42">
        <v>122.36</v>
      </c>
      <c r="D28" s="42">
        <v>88.90596</v>
      </c>
      <c r="E28" s="44">
        <v>109</v>
      </c>
      <c r="F28" s="44">
        <f t="shared" si="0"/>
        <v>320.26596</v>
      </c>
      <c r="G28" s="47" t="s">
        <v>2</v>
      </c>
      <c r="H28" s="42">
        <v>130.72202</v>
      </c>
      <c r="I28" s="42">
        <f t="shared" si="1"/>
        <v>189.54394000000002</v>
      </c>
      <c r="J28" s="45">
        <f t="shared" si="2"/>
        <v>0.7577756544544482</v>
      </c>
      <c r="K28" s="46">
        <f t="shared" si="3"/>
        <v>0.5299130450730407</v>
      </c>
    </row>
    <row r="29" spans="1:11" ht="12" customHeight="1">
      <c r="A29" s="82">
        <v>1991</v>
      </c>
      <c r="B29" s="83">
        <f>+'[1]Pop'!D212</f>
        <v>253.493</v>
      </c>
      <c r="C29" s="84">
        <v>74.6</v>
      </c>
      <c r="D29" s="84">
        <v>68.341702</v>
      </c>
      <c r="E29" s="86">
        <v>130.72202</v>
      </c>
      <c r="F29" s="86">
        <f t="shared" si="0"/>
        <v>273.663722</v>
      </c>
      <c r="G29" s="89" t="s">
        <v>2</v>
      </c>
      <c r="H29" s="84">
        <v>126.17461999999999</v>
      </c>
      <c r="I29" s="84">
        <f t="shared" si="1"/>
        <v>147.489102</v>
      </c>
      <c r="J29" s="87">
        <f t="shared" si="2"/>
        <v>0.5818271194865342</v>
      </c>
      <c r="K29" s="88">
        <f t="shared" si="3"/>
        <v>0.4068721115290449</v>
      </c>
    </row>
    <row r="30" spans="1:11" ht="12" customHeight="1">
      <c r="A30" s="82">
        <v>1992</v>
      </c>
      <c r="B30" s="83">
        <f>+'[1]Pop'!D213</f>
        <v>256.894</v>
      </c>
      <c r="C30" s="84">
        <v>83.2</v>
      </c>
      <c r="D30" s="84">
        <v>60.89953155</v>
      </c>
      <c r="E30" s="86">
        <v>126.17461999999999</v>
      </c>
      <c r="F30" s="86">
        <f t="shared" si="0"/>
        <v>270.27415155</v>
      </c>
      <c r="G30" s="89" t="s">
        <v>2</v>
      </c>
      <c r="H30" s="84">
        <v>101.72305</v>
      </c>
      <c r="I30" s="84">
        <f t="shared" si="1"/>
        <v>168.55110155</v>
      </c>
      <c r="J30" s="87">
        <f t="shared" si="2"/>
        <v>0.6561114761341253</v>
      </c>
      <c r="K30" s="88">
        <f t="shared" si="3"/>
        <v>0.45881921407980797</v>
      </c>
    </row>
    <row r="31" spans="1:11" ht="12" customHeight="1">
      <c r="A31" s="82">
        <v>1993</v>
      </c>
      <c r="B31" s="83">
        <f>+'[1]Pop'!D214</f>
        <v>260.255</v>
      </c>
      <c r="C31" s="84">
        <v>87.32</v>
      </c>
      <c r="D31" s="84">
        <v>76.72595073</v>
      </c>
      <c r="E31" s="86">
        <v>101.72305</v>
      </c>
      <c r="F31" s="86">
        <f t="shared" si="0"/>
        <v>265.76900073</v>
      </c>
      <c r="G31" s="89" t="s">
        <v>2</v>
      </c>
      <c r="H31" s="84">
        <v>86.77669</v>
      </c>
      <c r="I31" s="84">
        <f t="shared" si="1"/>
        <v>178.99231073</v>
      </c>
      <c r="J31" s="87">
        <f t="shared" si="2"/>
        <v>0.6877574330176174</v>
      </c>
      <c r="K31" s="88">
        <f t="shared" si="3"/>
        <v>0.4809492538584737</v>
      </c>
    </row>
    <row r="32" spans="1:11" ht="12" customHeight="1">
      <c r="A32" s="82">
        <v>1994</v>
      </c>
      <c r="B32" s="83">
        <f>+'[1]Pop'!D215</f>
        <v>263.436</v>
      </c>
      <c r="C32" s="84">
        <v>84.58</v>
      </c>
      <c r="D32" s="84">
        <v>93.8</v>
      </c>
      <c r="E32" s="86">
        <v>86.77669</v>
      </c>
      <c r="F32" s="86">
        <f t="shared" si="0"/>
        <v>265.15669</v>
      </c>
      <c r="G32" s="89" t="s">
        <v>2</v>
      </c>
      <c r="H32" s="84">
        <v>110.45748999999999</v>
      </c>
      <c r="I32" s="84">
        <f t="shared" si="1"/>
        <v>154.69920000000002</v>
      </c>
      <c r="J32" s="87">
        <f t="shared" si="2"/>
        <v>0.5872363686056576</v>
      </c>
      <c r="K32" s="88">
        <f t="shared" si="3"/>
        <v>0.4106548032207396</v>
      </c>
    </row>
    <row r="33" spans="1:11" ht="12" customHeight="1">
      <c r="A33" s="82">
        <v>1995</v>
      </c>
      <c r="B33" s="83">
        <f>+'[1]Pop'!D216</f>
        <v>266.557</v>
      </c>
      <c r="C33" s="84">
        <v>83.1</v>
      </c>
      <c r="D33" s="84">
        <v>61.1342303</v>
      </c>
      <c r="E33" s="86">
        <v>110.45748999999999</v>
      </c>
      <c r="F33" s="86">
        <f t="shared" si="0"/>
        <v>254.6917203</v>
      </c>
      <c r="G33" s="89" t="s">
        <v>2</v>
      </c>
      <c r="H33" s="84">
        <v>92.96144</v>
      </c>
      <c r="I33" s="84">
        <f t="shared" si="1"/>
        <v>161.7302803</v>
      </c>
      <c r="J33" s="87">
        <f t="shared" si="2"/>
        <v>0.6067380721571746</v>
      </c>
      <c r="K33" s="88">
        <f t="shared" si="3"/>
        <v>0.42429235815187033</v>
      </c>
    </row>
    <row r="34" spans="1:11" ht="12" customHeight="1">
      <c r="A34" s="41">
        <v>1996</v>
      </c>
      <c r="B34" s="71">
        <f>+'[1]Pop'!D217</f>
        <v>269.667</v>
      </c>
      <c r="C34" s="42">
        <v>55.28</v>
      </c>
      <c r="D34" s="42">
        <v>59.085858259999995</v>
      </c>
      <c r="E34" s="44">
        <v>92.96144</v>
      </c>
      <c r="F34" s="44">
        <f t="shared" si="0"/>
        <v>207.32729826</v>
      </c>
      <c r="G34" s="47" t="s">
        <v>2</v>
      </c>
      <c r="H34" s="42">
        <v>78.10374</v>
      </c>
      <c r="I34" s="42">
        <f t="shared" si="1"/>
        <v>129.22355826</v>
      </c>
      <c r="J34" s="45">
        <f t="shared" si="2"/>
        <v>0.47919678069619204</v>
      </c>
      <c r="K34" s="46">
        <f t="shared" si="3"/>
        <v>0.335102643843491</v>
      </c>
    </row>
    <row r="35" spans="1:11" ht="12" customHeight="1">
      <c r="A35" s="41">
        <v>1997</v>
      </c>
      <c r="B35" s="71">
        <f>+'[1]Pop'!D218</f>
        <v>272.912</v>
      </c>
      <c r="C35" s="42">
        <v>56.6</v>
      </c>
      <c r="D35" s="42">
        <v>67.76322839</v>
      </c>
      <c r="E35" s="44">
        <v>78.10374</v>
      </c>
      <c r="F35" s="44">
        <f t="shared" si="0"/>
        <v>202.46696838999998</v>
      </c>
      <c r="G35" s="47" t="s">
        <v>2</v>
      </c>
      <c r="H35" s="42">
        <v>83.67215999999999</v>
      </c>
      <c r="I35" s="42">
        <f t="shared" si="1"/>
        <v>118.79480838999999</v>
      </c>
      <c r="J35" s="45">
        <f t="shared" si="2"/>
        <v>0.4352861302910828</v>
      </c>
      <c r="K35" s="46">
        <f t="shared" si="3"/>
        <v>0.3043958953084495</v>
      </c>
    </row>
    <row r="36" spans="1:11" ht="12" customHeight="1">
      <c r="A36" s="41">
        <v>1998</v>
      </c>
      <c r="B36" s="71">
        <f>+'[1]Pop'!D219</f>
        <v>276.115</v>
      </c>
      <c r="C36" s="42">
        <v>142.9</v>
      </c>
      <c r="D36" s="42">
        <v>59.22081594</v>
      </c>
      <c r="E36" s="44">
        <v>83.67215999999999</v>
      </c>
      <c r="F36" s="44">
        <f t="shared" si="0"/>
        <v>285.79297594</v>
      </c>
      <c r="G36" s="47" t="s">
        <v>2</v>
      </c>
      <c r="H36" s="42">
        <v>71.92614</v>
      </c>
      <c r="I36" s="42">
        <f t="shared" si="1"/>
        <v>213.86683594000002</v>
      </c>
      <c r="J36" s="45">
        <f t="shared" si="2"/>
        <v>0.7745571082338881</v>
      </c>
      <c r="K36" s="46">
        <f t="shared" si="3"/>
        <v>0.5416483274362854</v>
      </c>
    </row>
    <row r="37" spans="1:11" ht="12" customHeight="1">
      <c r="A37" s="41">
        <v>1999</v>
      </c>
      <c r="B37" s="71">
        <f>+'[1]Pop'!D220</f>
        <v>279.295</v>
      </c>
      <c r="C37" s="42">
        <v>78.372</v>
      </c>
      <c r="D37" s="42">
        <v>72.84581732999999</v>
      </c>
      <c r="E37" s="44">
        <v>71.92614</v>
      </c>
      <c r="F37" s="44">
        <f t="shared" si="0"/>
        <v>223.14395733</v>
      </c>
      <c r="G37" s="47" t="s">
        <v>2</v>
      </c>
      <c r="H37" s="42">
        <v>82.67115999999999</v>
      </c>
      <c r="I37" s="42">
        <f t="shared" si="1"/>
        <v>140.47279733000002</v>
      </c>
      <c r="J37" s="45">
        <f t="shared" si="2"/>
        <v>0.5029549305572961</v>
      </c>
      <c r="K37" s="46">
        <f t="shared" si="3"/>
        <v>0.35171673465545183</v>
      </c>
    </row>
    <row r="38" spans="1:11" ht="12" customHeight="1">
      <c r="A38" s="41">
        <v>2000</v>
      </c>
      <c r="B38" s="71">
        <f>+'[1]Pop'!D221</f>
        <v>282.385</v>
      </c>
      <c r="C38" s="42">
        <v>76.96000000000001</v>
      </c>
      <c r="D38" s="42">
        <v>63.79802572</v>
      </c>
      <c r="E38" s="44">
        <v>82.67115999999999</v>
      </c>
      <c r="F38" s="44">
        <f t="shared" si="0"/>
        <v>223.42918572</v>
      </c>
      <c r="G38" s="47" t="s">
        <v>2</v>
      </c>
      <c r="H38" s="42">
        <v>64.31281999999999</v>
      </c>
      <c r="I38" s="42">
        <f t="shared" si="1"/>
        <v>159.11636572</v>
      </c>
      <c r="J38" s="45">
        <f t="shared" si="2"/>
        <v>0.5634731509109904</v>
      </c>
      <c r="K38" s="46">
        <f t="shared" si="3"/>
        <v>0.39403716846922404</v>
      </c>
    </row>
    <row r="39" spans="1:11" ht="12" customHeight="1">
      <c r="A39" s="82">
        <v>2001</v>
      </c>
      <c r="B39" s="83">
        <f>+'[1]Pop'!D222</f>
        <v>285.309019</v>
      </c>
      <c r="C39" s="84">
        <v>78.82000000000001</v>
      </c>
      <c r="D39" s="84">
        <v>52.13856076</v>
      </c>
      <c r="E39" s="86">
        <v>64.31281999999999</v>
      </c>
      <c r="F39" s="86">
        <f t="shared" si="0"/>
        <v>195.27138076</v>
      </c>
      <c r="G39" s="89" t="s">
        <v>2</v>
      </c>
      <c r="H39" s="84">
        <v>52.11348999999999</v>
      </c>
      <c r="I39" s="84">
        <f t="shared" si="1"/>
        <v>143.15789076000002</v>
      </c>
      <c r="J39" s="87">
        <f t="shared" si="2"/>
        <v>0.5017643370047129</v>
      </c>
      <c r="K39" s="88">
        <f t="shared" si="3"/>
        <v>0.3508841517515475</v>
      </c>
    </row>
    <row r="40" spans="1:11" ht="12" customHeight="1">
      <c r="A40" s="82">
        <v>2002</v>
      </c>
      <c r="B40" s="83">
        <f>+'[1]Pop'!D223</f>
        <v>288.104818</v>
      </c>
      <c r="C40" s="84">
        <v>37.82</v>
      </c>
      <c r="D40" s="84">
        <v>48.229467</v>
      </c>
      <c r="E40" s="86">
        <v>52.11348999999999</v>
      </c>
      <c r="F40" s="86">
        <f t="shared" si="0"/>
        <v>138.16295699999998</v>
      </c>
      <c r="G40" s="89" t="s">
        <v>2</v>
      </c>
      <c r="H40" s="84">
        <v>50.95804999999999</v>
      </c>
      <c r="I40" s="84">
        <f t="shared" si="1"/>
        <v>87.20490699999999</v>
      </c>
      <c r="J40" s="87">
        <f t="shared" si="2"/>
        <v>0.3026846534721956</v>
      </c>
      <c r="K40" s="88">
        <f t="shared" si="3"/>
        <v>0.21166758984069622</v>
      </c>
    </row>
    <row r="41" spans="1:11" ht="12" customHeight="1">
      <c r="A41" s="82">
        <v>2003</v>
      </c>
      <c r="B41" s="83">
        <f>+'[1]Pop'!D224</f>
        <v>290.819634</v>
      </c>
      <c r="C41" s="84">
        <v>33</v>
      </c>
      <c r="D41" s="84">
        <v>61.19708738</v>
      </c>
      <c r="E41" s="86">
        <v>50.95804999999999</v>
      </c>
      <c r="F41" s="86">
        <f t="shared" si="0"/>
        <v>145.15513737999999</v>
      </c>
      <c r="G41" s="89" t="s">
        <v>2</v>
      </c>
      <c r="H41" s="84">
        <v>40.24878</v>
      </c>
      <c r="I41" s="84">
        <f t="shared" si="1"/>
        <v>104.90635737999999</v>
      </c>
      <c r="J41" s="87">
        <f t="shared" si="2"/>
        <v>0.3607265298325765</v>
      </c>
      <c r="K41" s="88">
        <f t="shared" si="3"/>
        <v>0.25225631456823533</v>
      </c>
    </row>
    <row r="42" spans="1:11" ht="12" customHeight="1">
      <c r="A42" s="82">
        <v>2004</v>
      </c>
      <c r="B42" s="83">
        <f>+'[1]Pop'!D225</f>
        <v>293.463185</v>
      </c>
      <c r="C42" s="84">
        <v>32.84</v>
      </c>
      <c r="D42" s="84">
        <v>92.21023097</v>
      </c>
      <c r="E42" s="86">
        <v>40.24878</v>
      </c>
      <c r="F42" s="86">
        <f t="shared" si="0"/>
        <v>165.29901096999998</v>
      </c>
      <c r="G42" s="89" t="s">
        <v>2</v>
      </c>
      <c r="H42" s="84">
        <v>53.08588999999999</v>
      </c>
      <c r="I42" s="84">
        <f t="shared" si="1"/>
        <v>112.21312096999999</v>
      </c>
      <c r="J42" s="87">
        <f t="shared" si="2"/>
        <v>0.38237546208734835</v>
      </c>
      <c r="K42" s="88">
        <f t="shared" si="3"/>
        <v>0.2673954280331107</v>
      </c>
    </row>
    <row r="43" spans="1:11" ht="12" customHeight="1">
      <c r="A43" s="82">
        <v>2005</v>
      </c>
      <c r="B43" s="83">
        <f>+'[1]Pop'!D226</f>
        <v>296.186216</v>
      </c>
      <c r="C43" s="84">
        <v>34.626</v>
      </c>
      <c r="D43" s="84">
        <v>83.06458303</v>
      </c>
      <c r="E43" s="86">
        <v>53.08588999999999</v>
      </c>
      <c r="F43" s="86">
        <f t="shared" si="0"/>
        <v>170.77647302999998</v>
      </c>
      <c r="G43" s="89" t="s">
        <v>2</v>
      </c>
      <c r="H43" s="84">
        <v>62.68548</v>
      </c>
      <c r="I43" s="84">
        <f t="shared" si="1"/>
        <v>108.09099302999998</v>
      </c>
      <c r="J43" s="87">
        <f t="shared" si="2"/>
        <v>0.36494268534765295</v>
      </c>
      <c r="K43" s="88">
        <f t="shared" si="3"/>
        <v>0.2552046750682888</v>
      </c>
    </row>
    <row r="44" spans="1:11" ht="12" customHeight="1">
      <c r="A44" s="41">
        <v>2006</v>
      </c>
      <c r="B44" s="71">
        <f>+'[1]Pop'!D227</f>
        <v>298.995825</v>
      </c>
      <c r="C44" s="42">
        <v>28.7</v>
      </c>
      <c r="D44" s="42">
        <v>70.17261823</v>
      </c>
      <c r="E44" s="44">
        <v>62.68548</v>
      </c>
      <c r="F44" s="44">
        <f t="shared" si="0"/>
        <v>161.55809822999998</v>
      </c>
      <c r="G44" s="47" t="s">
        <v>2</v>
      </c>
      <c r="H44" s="42">
        <v>54.620279999999994</v>
      </c>
      <c r="I44" s="42">
        <f t="shared" si="1"/>
        <v>106.93781822999999</v>
      </c>
      <c r="J44" s="45">
        <f t="shared" si="2"/>
        <v>0.35765656002052865</v>
      </c>
      <c r="K44" s="46">
        <f t="shared" si="3"/>
        <v>0.25010948253183823</v>
      </c>
    </row>
    <row r="45" spans="1:11" ht="12" customHeight="1">
      <c r="A45" s="41">
        <v>2007</v>
      </c>
      <c r="B45" s="71">
        <f>+'[1]Pop'!D228</f>
        <v>302.003917</v>
      </c>
      <c r="C45" s="42">
        <v>21.2</v>
      </c>
      <c r="D45" s="42">
        <v>86.78389148</v>
      </c>
      <c r="E45" s="44">
        <v>54.620279999999994</v>
      </c>
      <c r="F45" s="44">
        <f t="shared" si="0"/>
        <v>162.60417148</v>
      </c>
      <c r="G45" s="47" t="s">
        <v>2</v>
      </c>
      <c r="H45" s="42">
        <v>52.47242</v>
      </c>
      <c r="I45" s="42">
        <f t="shared" si="1"/>
        <v>110.13175147999999</v>
      </c>
      <c r="J45" s="45">
        <f t="shared" si="2"/>
        <v>0.3646699439332106</v>
      </c>
      <c r="K45" s="46">
        <f aca="true" t="shared" si="4" ref="K45:K50">J45/1.43</f>
        <v>0.255013946806441</v>
      </c>
    </row>
    <row r="46" spans="1:11" ht="12" customHeight="1">
      <c r="A46" s="41">
        <v>2008</v>
      </c>
      <c r="B46" s="71">
        <f>+'[1]Pop'!D229</f>
        <v>304.797761</v>
      </c>
      <c r="C46" s="42">
        <v>16.32</v>
      </c>
      <c r="D46" s="42">
        <v>105.4976387297118</v>
      </c>
      <c r="E46" s="44">
        <v>52.47242</v>
      </c>
      <c r="F46" s="44">
        <f t="shared" si="0"/>
        <v>174.2900587297118</v>
      </c>
      <c r="G46" s="47" t="s">
        <v>2</v>
      </c>
      <c r="H46" s="42">
        <v>39.41652</v>
      </c>
      <c r="I46" s="42">
        <f t="shared" si="1"/>
        <v>134.8735387297118</v>
      </c>
      <c r="J46" s="45">
        <f t="shared" si="2"/>
        <v>0.4425017371755294</v>
      </c>
      <c r="K46" s="46">
        <f t="shared" si="4"/>
        <v>0.30944177424862196</v>
      </c>
    </row>
    <row r="47" spans="1:11" ht="12" customHeight="1">
      <c r="A47" s="41">
        <v>2009</v>
      </c>
      <c r="B47" s="71">
        <f>+'[1]Pop'!D230</f>
        <v>307.439406</v>
      </c>
      <c r="C47" s="42">
        <v>16.7</v>
      </c>
      <c r="D47" s="42">
        <v>92.07119163736779</v>
      </c>
      <c r="E47" s="44">
        <v>39.41652</v>
      </c>
      <c r="F47" s="44">
        <f t="shared" si="0"/>
        <v>148.18771163736778</v>
      </c>
      <c r="G47" s="47" t="s">
        <v>2</v>
      </c>
      <c r="H47" s="42">
        <v>38.70438</v>
      </c>
      <c r="I47" s="42">
        <f t="shared" si="1"/>
        <v>109.48333163736778</v>
      </c>
      <c r="J47" s="45">
        <f t="shared" si="2"/>
        <v>0.3561135283918932</v>
      </c>
      <c r="K47" s="46">
        <f t="shared" si="4"/>
        <v>0.24903043943489037</v>
      </c>
    </row>
    <row r="48" spans="1:11" ht="12" customHeight="1">
      <c r="A48" s="41">
        <v>2010</v>
      </c>
      <c r="B48" s="71">
        <f>+'[1]Pop'!D231</f>
        <v>309.741279</v>
      </c>
      <c r="C48" s="42">
        <v>11.51</v>
      </c>
      <c r="D48" s="42">
        <v>98.17487446046279</v>
      </c>
      <c r="E48" s="44">
        <v>38.70438</v>
      </c>
      <c r="F48" s="44">
        <f t="shared" si="0"/>
        <v>148.38925446046278</v>
      </c>
      <c r="G48" s="47" t="s">
        <v>2</v>
      </c>
      <c r="H48" s="42">
        <v>33.63932</v>
      </c>
      <c r="I48" s="42">
        <f t="shared" si="1"/>
        <v>114.74993446046278</v>
      </c>
      <c r="J48" s="45">
        <f t="shared" si="2"/>
        <v>0.37047026741457595</v>
      </c>
      <c r="K48" s="46">
        <f t="shared" si="4"/>
        <v>0.25907011707313005</v>
      </c>
    </row>
    <row r="49" spans="1:11" ht="12" customHeight="1">
      <c r="A49" s="82">
        <v>2011</v>
      </c>
      <c r="B49" s="83">
        <f>+'[1]Pop'!D232</f>
        <v>311.973914</v>
      </c>
      <c r="C49" s="84">
        <v>25</v>
      </c>
      <c r="D49" s="84">
        <v>112.99867029176438</v>
      </c>
      <c r="E49" s="86">
        <v>33.63932</v>
      </c>
      <c r="F49" s="86">
        <f t="shared" si="0"/>
        <v>171.63799029176437</v>
      </c>
      <c r="G49" s="89" t="s">
        <v>2</v>
      </c>
      <c r="H49" s="84">
        <v>33.50919</v>
      </c>
      <c r="I49" s="84">
        <f t="shared" si="1"/>
        <v>138.12880029176438</v>
      </c>
      <c r="J49" s="87">
        <f t="shared" si="2"/>
        <v>0.442757532258817</v>
      </c>
      <c r="K49" s="88">
        <f t="shared" si="4"/>
        <v>0.30962065192924265</v>
      </c>
    </row>
    <row r="50" spans="1:12" ht="12" customHeight="1">
      <c r="A50" s="82">
        <v>2012</v>
      </c>
      <c r="B50" s="83">
        <f>+'[1]Pop'!D233</f>
        <v>314.167558</v>
      </c>
      <c r="C50" s="84">
        <v>14.8</v>
      </c>
      <c r="D50" s="84">
        <v>95.3957256382988</v>
      </c>
      <c r="E50" s="86">
        <v>33.50919</v>
      </c>
      <c r="F50" s="86">
        <f t="shared" si="0"/>
        <v>143.7049156382988</v>
      </c>
      <c r="G50" s="89" t="s">
        <v>2</v>
      </c>
      <c r="H50" s="84">
        <v>37.536069999999995</v>
      </c>
      <c r="I50" s="84">
        <f t="shared" si="1"/>
        <v>106.16884563829879</v>
      </c>
      <c r="J50" s="87">
        <f t="shared" si="2"/>
        <v>0.33793701142846455</v>
      </c>
      <c r="K50" s="88">
        <f t="shared" si="4"/>
        <v>0.23631958841151368</v>
      </c>
      <c r="L50"/>
    </row>
    <row r="51" spans="1:12" ht="12" customHeight="1">
      <c r="A51" s="92">
        <v>2013</v>
      </c>
      <c r="B51" s="93">
        <f>+'[1]Pop'!D234</f>
        <v>316.294766</v>
      </c>
      <c r="C51" s="94">
        <v>9</v>
      </c>
      <c r="D51" s="94">
        <v>92.90806682237078</v>
      </c>
      <c r="E51" s="95">
        <v>37.536069999999995</v>
      </c>
      <c r="F51" s="95">
        <f t="shared" si="0"/>
        <v>139.44413682237078</v>
      </c>
      <c r="G51" s="125" t="s">
        <v>2</v>
      </c>
      <c r="H51" s="94">
        <v>33.08877</v>
      </c>
      <c r="I51" s="94">
        <f aca="true" t="shared" si="5" ref="I51:I57">F51-SUM(G51,H51)</f>
        <v>106.35536682237078</v>
      </c>
      <c r="J51" s="97">
        <f aca="true" t="shared" si="6" ref="J51:J57">IF(I51=0,0,IF(B51=0,0,I51/B51))</f>
        <v>0.336253957557966</v>
      </c>
      <c r="K51" s="98">
        <f aca="true" t="shared" si="7" ref="K51:K57">J51/1.43</f>
        <v>0.2351426276629133</v>
      </c>
      <c r="L51"/>
    </row>
    <row r="52" spans="1:12" ht="12" customHeight="1">
      <c r="A52" s="92">
        <v>2014</v>
      </c>
      <c r="B52" s="93">
        <f>+'[1]Pop'!D235</f>
        <v>318.576955</v>
      </c>
      <c r="C52" s="94">
        <v>7.5</v>
      </c>
      <c r="D52" s="94">
        <v>102.49465799155438</v>
      </c>
      <c r="E52" s="95">
        <v>33.08877</v>
      </c>
      <c r="F52" s="95">
        <f aca="true" t="shared" si="8" ref="F52:F57">SUM(C52,D52,E52)</f>
        <v>143.08342799155437</v>
      </c>
      <c r="G52" s="125" t="s">
        <v>2</v>
      </c>
      <c r="H52" s="94">
        <v>29.410809999999998</v>
      </c>
      <c r="I52" s="94">
        <f t="shared" si="5"/>
        <v>113.67261799155438</v>
      </c>
      <c r="J52" s="97">
        <f t="shared" si="6"/>
        <v>0.3568136872660936</v>
      </c>
      <c r="K52" s="98">
        <f t="shared" si="7"/>
        <v>0.24952006102524027</v>
      </c>
      <c r="L52"/>
    </row>
    <row r="53" spans="1:12" ht="12" customHeight="1">
      <c r="A53" s="92">
        <v>2015</v>
      </c>
      <c r="B53" s="93">
        <f>+'[1]Pop'!D236</f>
        <v>320.870703</v>
      </c>
      <c r="C53" s="94">
        <v>4.8</v>
      </c>
      <c r="D53" s="94">
        <v>113.40941394785857</v>
      </c>
      <c r="E53" s="95">
        <v>29.410809999999998</v>
      </c>
      <c r="F53" s="95">
        <f t="shared" si="8"/>
        <v>147.62022394785856</v>
      </c>
      <c r="G53" s="125" t="s">
        <v>2</v>
      </c>
      <c r="H53" s="94">
        <v>37.82064</v>
      </c>
      <c r="I53" s="94">
        <f t="shared" si="5"/>
        <v>109.79958394785857</v>
      </c>
      <c r="J53" s="97">
        <f t="shared" si="6"/>
        <v>0.3421926119190089</v>
      </c>
      <c r="K53" s="98">
        <f t="shared" si="7"/>
        <v>0.23929553281049576</v>
      </c>
      <c r="L53"/>
    </row>
    <row r="54" spans="1:12" ht="12" customHeight="1">
      <c r="A54" s="127">
        <v>2016</v>
      </c>
      <c r="B54" s="128">
        <f>+'[1]Pop'!D237</f>
        <v>323.161011</v>
      </c>
      <c r="C54" s="129">
        <v>17.794</v>
      </c>
      <c r="D54" s="129">
        <v>115.27108489207738</v>
      </c>
      <c r="E54" s="130">
        <v>37.82064</v>
      </c>
      <c r="F54" s="130">
        <f t="shared" si="8"/>
        <v>170.88572489207738</v>
      </c>
      <c r="G54" s="139" t="s">
        <v>2</v>
      </c>
      <c r="H54" s="129">
        <v>39.074749999999995</v>
      </c>
      <c r="I54" s="129">
        <f t="shared" si="5"/>
        <v>131.81097489207738</v>
      </c>
      <c r="J54" s="131">
        <f t="shared" si="6"/>
        <v>0.40788019100508816</v>
      </c>
      <c r="K54" s="132">
        <f t="shared" si="7"/>
        <v>0.28523090280076097</v>
      </c>
      <c r="L54"/>
    </row>
    <row r="55" spans="1:12" ht="12" customHeight="1">
      <c r="A55" s="169">
        <v>2017</v>
      </c>
      <c r="B55" s="170">
        <f>+'[1]Pop'!D238</f>
        <v>325.20603</v>
      </c>
      <c r="C55" s="171">
        <v>36.09</v>
      </c>
      <c r="D55" s="171">
        <v>145.47687077406337</v>
      </c>
      <c r="E55" s="172">
        <v>39.074749999999995</v>
      </c>
      <c r="F55" s="172">
        <f t="shared" si="8"/>
        <v>220.64162077406337</v>
      </c>
      <c r="G55" s="175" t="s">
        <v>2</v>
      </c>
      <c r="H55" s="171">
        <v>48.73869</v>
      </c>
      <c r="I55" s="171">
        <f t="shared" si="5"/>
        <v>171.90293077406338</v>
      </c>
      <c r="J55" s="173">
        <f t="shared" si="6"/>
        <v>0.5285969967225497</v>
      </c>
      <c r="K55" s="174">
        <f t="shared" si="7"/>
        <v>0.36964824945632846</v>
      </c>
      <c r="L55"/>
    </row>
    <row r="56" spans="1:12" ht="12" customHeight="1">
      <c r="A56" s="169">
        <v>2018</v>
      </c>
      <c r="B56" s="170">
        <f>+'[1]Pop'!D239</f>
        <v>326.923976</v>
      </c>
      <c r="C56" s="171">
        <v>18.352</v>
      </c>
      <c r="D56" s="171">
        <v>165.9243240897242</v>
      </c>
      <c r="E56" s="172">
        <v>48.73869</v>
      </c>
      <c r="F56" s="172">
        <f t="shared" si="8"/>
        <v>233.0150140897242</v>
      </c>
      <c r="G56" s="175" t="s">
        <v>2</v>
      </c>
      <c r="H56" s="171">
        <v>42.5568</v>
      </c>
      <c r="I56" s="171">
        <f t="shared" si="5"/>
        <v>190.45821408972418</v>
      </c>
      <c r="J56" s="173">
        <f t="shared" si="6"/>
        <v>0.5825764644735759</v>
      </c>
      <c r="K56" s="174">
        <f t="shared" si="7"/>
        <v>0.40739612900250066</v>
      </c>
      <c r="L56"/>
    </row>
    <row r="57" spans="1:12" ht="12" customHeight="1" thickBot="1">
      <c r="A57" s="133">
        <v>2019</v>
      </c>
      <c r="B57" s="134">
        <f>+'[1]Pop'!D240</f>
        <v>328.475998</v>
      </c>
      <c r="C57" s="184">
        <v>0.892</v>
      </c>
      <c r="D57" s="135">
        <v>214.16885835113337</v>
      </c>
      <c r="E57" s="185">
        <v>42.5568</v>
      </c>
      <c r="F57" s="136">
        <f t="shared" si="8"/>
        <v>257.61765835113334</v>
      </c>
      <c r="G57" s="141" t="s">
        <v>2</v>
      </c>
      <c r="H57" s="184">
        <v>34.866260000000004</v>
      </c>
      <c r="I57" s="135">
        <f t="shared" si="5"/>
        <v>222.75139835113333</v>
      </c>
      <c r="J57" s="137">
        <f t="shared" si="6"/>
        <v>0.678135996868585</v>
      </c>
      <c r="K57" s="138">
        <f t="shared" si="7"/>
        <v>0.4742209768311783</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107</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88"/>
      <c r="B62" s="289"/>
      <c r="C62" s="289"/>
      <c r="D62" s="289"/>
      <c r="E62" s="289"/>
      <c r="F62" s="289"/>
      <c r="G62" s="289"/>
      <c r="H62" s="289"/>
      <c r="I62" s="289"/>
      <c r="J62" s="289"/>
      <c r="K62" s="290"/>
    </row>
    <row r="63" spans="1:11" ht="12" customHeight="1">
      <c r="A63" s="255" t="s">
        <v>97</v>
      </c>
      <c r="B63" s="256"/>
      <c r="C63" s="256"/>
      <c r="D63" s="256"/>
      <c r="E63" s="256"/>
      <c r="F63" s="256"/>
      <c r="G63" s="256"/>
      <c r="H63" s="256"/>
      <c r="I63" s="256"/>
      <c r="J63" s="256"/>
      <c r="K63" s="257"/>
    </row>
  </sheetData>
  <sheetProtection/>
  <mergeCells count="23">
    <mergeCell ref="A63:K63"/>
    <mergeCell ref="D3:D6"/>
    <mergeCell ref="H3:H6"/>
    <mergeCell ref="A58:K58"/>
    <mergeCell ref="A59:K59"/>
    <mergeCell ref="A60:K61"/>
    <mergeCell ref="J7:K7"/>
    <mergeCell ref="I2:K2"/>
    <mergeCell ref="J4:J6"/>
    <mergeCell ref="A62:K62"/>
    <mergeCell ref="E3:E6"/>
    <mergeCell ref="G3:G6"/>
    <mergeCell ref="J3:K3"/>
    <mergeCell ref="J1:K1"/>
    <mergeCell ref="A1:I1"/>
    <mergeCell ref="C7:I7"/>
    <mergeCell ref="F3:F6"/>
    <mergeCell ref="I3:I6"/>
    <mergeCell ref="A2:A6"/>
    <mergeCell ref="B2:B6"/>
    <mergeCell ref="K4:K6"/>
    <mergeCell ref="C3:C6"/>
    <mergeCell ref="G2:H2"/>
  </mergeCells>
  <printOptions horizontalCentered="1" verticalCentered="1"/>
  <pageMargins left="0.75" right="0.75" top="0.75" bottom="0.75"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89</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47</v>
      </c>
      <c r="F3" s="258" t="s">
        <v>38</v>
      </c>
      <c r="G3" s="258" t="s">
        <v>39</v>
      </c>
      <c r="H3" s="258" t="s">
        <v>96</v>
      </c>
      <c r="I3" s="261" t="s">
        <v>73</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61</v>
      </c>
      <c r="D7" s="299"/>
      <c r="E7" s="299"/>
      <c r="F7" s="299"/>
      <c r="G7" s="299"/>
      <c r="H7" s="299"/>
      <c r="I7" s="299"/>
      <c r="J7" s="285" t="s">
        <v>62</v>
      </c>
      <c r="K7" s="286"/>
      <c r="L7" s="74"/>
    </row>
    <row r="8" spans="1:11" ht="12" customHeight="1">
      <c r="A8" s="41">
        <v>1970</v>
      </c>
      <c r="B8" s="71">
        <f>+'[1]Pop'!D191</f>
        <v>205.052</v>
      </c>
      <c r="C8" s="42">
        <v>963</v>
      </c>
      <c r="D8" s="47" t="s">
        <v>2</v>
      </c>
      <c r="E8" s="44">
        <v>1006.882</v>
      </c>
      <c r="F8" s="44">
        <f aca="true" t="shared" si="0" ref="F8:F57">SUM(C8,D8,E8)</f>
        <v>1969.882</v>
      </c>
      <c r="G8" s="47">
        <v>5.4945</v>
      </c>
      <c r="H8" s="43">
        <v>785.3711464</v>
      </c>
      <c r="I8" s="42">
        <f aca="true" t="shared" si="1" ref="I8:I50">F8-SUM(G8,H8)</f>
        <v>1179.0163536</v>
      </c>
      <c r="J8" s="45">
        <f aca="true" t="shared" si="2" ref="J8:J50">IF(I8=0,0,IF(B8=0,0,I8/B8))</f>
        <v>5.749840789653357</v>
      </c>
      <c r="K8" s="46">
        <f>J8/3.7</f>
        <v>1.5540110242306369</v>
      </c>
    </row>
    <row r="9" spans="1:11" ht="12" customHeight="1">
      <c r="A9" s="82">
        <v>1971</v>
      </c>
      <c r="B9" s="83">
        <f>+'[1]Pop'!D192</f>
        <v>207.661</v>
      </c>
      <c r="C9" s="84">
        <v>1026.2</v>
      </c>
      <c r="D9" s="89" t="s">
        <v>2</v>
      </c>
      <c r="E9" s="86">
        <v>785.3711464</v>
      </c>
      <c r="F9" s="86">
        <f t="shared" si="0"/>
        <v>1811.5711464</v>
      </c>
      <c r="G9" s="89">
        <v>4.033</v>
      </c>
      <c r="H9" s="85">
        <v>672.4898000000001</v>
      </c>
      <c r="I9" s="84">
        <f t="shared" si="1"/>
        <v>1135.0483464</v>
      </c>
      <c r="J9" s="87">
        <f t="shared" si="2"/>
        <v>5.4658715232999935</v>
      </c>
      <c r="K9" s="88">
        <f aca="true" t="shared" si="3" ref="K9:K44">J9/3.7</f>
        <v>1.477262573864863</v>
      </c>
    </row>
    <row r="10" spans="1:11" ht="12" customHeight="1">
      <c r="A10" s="82">
        <v>1972</v>
      </c>
      <c r="B10" s="83">
        <f>+'[1]Pop'!D193</f>
        <v>209.896</v>
      </c>
      <c r="C10" s="84">
        <v>1215.5</v>
      </c>
      <c r="D10" s="89" t="s">
        <v>2</v>
      </c>
      <c r="E10" s="86">
        <v>672.4898000000001</v>
      </c>
      <c r="F10" s="86">
        <f t="shared" si="0"/>
        <v>1887.9898</v>
      </c>
      <c r="G10" s="89">
        <v>6.5046</v>
      </c>
      <c r="H10" s="85">
        <v>763.2175</v>
      </c>
      <c r="I10" s="84">
        <f t="shared" si="1"/>
        <v>1118.2677</v>
      </c>
      <c r="J10" s="87">
        <f t="shared" si="2"/>
        <v>5.327722776994322</v>
      </c>
      <c r="K10" s="88">
        <f t="shared" si="3"/>
        <v>1.43992507486333</v>
      </c>
    </row>
    <row r="11" spans="1:11" ht="12" customHeight="1">
      <c r="A11" s="82">
        <v>1973</v>
      </c>
      <c r="B11" s="83">
        <f>+'[1]Pop'!D194</f>
        <v>211.909</v>
      </c>
      <c r="C11" s="84">
        <v>1384.3</v>
      </c>
      <c r="D11" s="89" t="s">
        <v>2</v>
      </c>
      <c r="E11" s="86">
        <v>763.2175</v>
      </c>
      <c r="F11" s="86">
        <f t="shared" si="0"/>
        <v>2147.5175</v>
      </c>
      <c r="G11" s="89">
        <v>11.026</v>
      </c>
      <c r="H11" s="85">
        <v>881.2828942</v>
      </c>
      <c r="I11" s="84">
        <f t="shared" si="1"/>
        <v>1255.2086058</v>
      </c>
      <c r="J11" s="87">
        <f t="shared" si="2"/>
        <v>5.923337875220024</v>
      </c>
      <c r="K11" s="88">
        <f t="shared" si="3"/>
        <v>1.6009021284378442</v>
      </c>
    </row>
    <row r="12" spans="1:11" ht="12" customHeight="1">
      <c r="A12" s="82">
        <v>1974</v>
      </c>
      <c r="B12" s="83">
        <f>+'[1]Pop'!D195</f>
        <v>213.854</v>
      </c>
      <c r="C12" s="84">
        <v>1366.2</v>
      </c>
      <c r="D12" s="89" t="s">
        <v>2</v>
      </c>
      <c r="E12" s="86">
        <v>881.2828942</v>
      </c>
      <c r="F12" s="86">
        <f t="shared" si="0"/>
        <v>2247.4828942</v>
      </c>
      <c r="G12" s="89">
        <v>16.6685</v>
      </c>
      <c r="H12" s="85">
        <v>992.42161312</v>
      </c>
      <c r="I12" s="84">
        <f t="shared" si="1"/>
        <v>1238.39278108</v>
      </c>
      <c r="J12" s="87">
        <f t="shared" si="2"/>
        <v>5.790832909742161</v>
      </c>
      <c r="K12" s="88">
        <f t="shared" si="3"/>
        <v>1.5650899756059893</v>
      </c>
    </row>
    <row r="13" spans="1:11" ht="12" customHeight="1">
      <c r="A13" s="82">
        <v>1975</v>
      </c>
      <c r="B13" s="83">
        <f>+'[1]Pop'!D196</f>
        <v>215.973</v>
      </c>
      <c r="C13" s="84">
        <v>1497.6</v>
      </c>
      <c r="D13" s="89" t="s">
        <v>2</v>
      </c>
      <c r="E13" s="86">
        <v>992.42161312</v>
      </c>
      <c r="F13" s="86">
        <f t="shared" si="0"/>
        <v>2490.02161312</v>
      </c>
      <c r="G13" s="89">
        <v>18.381600000000002</v>
      </c>
      <c r="H13" s="85">
        <v>1126.7594608</v>
      </c>
      <c r="I13" s="84">
        <f t="shared" si="1"/>
        <v>1344.88055232</v>
      </c>
      <c r="J13" s="87">
        <f t="shared" si="2"/>
        <v>6.227077237988082</v>
      </c>
      <c r="K13" s="88">
        <f t="shared" si="3"/>
        <v>1.682993848104887</v>
      </c>
    </row>
    <row r="14" spans="1:11" ht="12" customHeight="1">
      <c r="A14" s="41">
        <v>1976</v>
      </c>
      <c r="B14" s="71">
        <f>+'[1]Pop'!D197</f>
        <v>218.035</v>
      </c>
      <c r="C14" s="42">
        <v>1355.4</v>
      </c>
      <c r="D14" s="47" t="s">
        <v>2</v>
      </c>
      <c r="E14" s="44">
        <v>1126.7594608</v>
      </c>
      <c r="F14" s="44">
        <f t="shared" si="0"/>
        <v>2482.1594608</v>
      </c>
      <c r="G14" s="47">
        <v>35.2536</v>
      </c>
      <c r="H14" s="42">
        <v>1204.15710864</v>
      </c>
      <c r="I14" s="42">
        <f t="shared" si="1"/>
        <v>1242.74875216</v>
      </c>
      <c r="J14" s="45">
        <f t="shared" si="2"/>
        <v>5.699767249111382</v>
      </c>
      <c r="K14" s="46">
        <f t="shared" si="3"/>
        <v>1.540477634894968</v>
      </c>
    </row>
    <row r="15" spans="1:11" ht="12" customHeight="1">
      <c r="A15" s="41">
        <v>1977</v>
      </c>
      <c r="B15" s="71">
        <f>+'[1]Pop'!D198</f>
        <v>220.23899999999998</v>
      </c>
      <c r="C15" s="42">
        <v>1591.9</v>
      </c>
      <c r="D15" s="47" t="s">
        <v>2</v>
      </c>
      <c r="E15" s="44">
        <v>1204.15710864</v>
      </c>
      <c r="F15" s="44">
        <f t="shared" si="0"/>
        <v>2796.05710864</v>
      </c>
      <c r="G15" s="47">
        <v>29.9959</v>
      </c>
      <c r="H15" s="42">
        <v>1171.08945458</v>
      </c>
      <c r="I15" s="42">
        <f t="shared" si="1"/>
        <v>1594.9717540600002</v>
      </c>
      <c r="J15" s="45">
        <f t="shared" si="2"/>
        <v>7.242004159390482</v>
      </c>
      <c r="K15" s="46">
        <f t="shared" si="3"/>
        <v>1.957298421456887</v>
      </c>
    </row>
    <row r="16" spans="1:11" ht="12" customHeight="1">
      <c r="A16" s="41">
        <v>1978</v>
      </c>
      <c r="B16" s="71">
        <f>+'[1]Pop'!D199</f>
        <v>222.585</v>
      </c>
      <c r="C16" s="42">
        <v>1720.3</v>
      </c>
      <c r="D16" s="47" t="s">
        <v>2</v>
      </c>
      <c r="E16" s="44">
        <v>1171.08945458</v>
      </c>
      <c r="F16" s="44">
        <f t="shared" si="0"/>
        <v>2891.38945458</v>
      </c>
      <c r="G16" s="43">
        <v>171.3248</v>
      </c>
      <c r="H16" s="42">
        <v>1312.2215575</v>
      </c>
      <c r="I16" s="42">
        <f t="shared" si="1"/>
        <v>1407.8430970799998</v>
      </c>
      <c r="J16" s="45">
        <f t="shared" si="2"/>
        <v>6.324968425904709</v>
      </c>
      <c r="K16" s="46">
        <f t="shared" si="3"/>
        <v>1.7094509259201915</v>
      </c>
    </row>
    <row r="17" spans="1:11" ht="12" customHeight="1">
      <c r="A17" s="41">
        <v>1979</v>
      </c>
      <c r="B17" s="71">
        <f>+'[1]Pop'!D200</f>
        <v>225.055</v>
      </c>
      <c r="C17" s="42">
        <v>1664.84</v>
      </c>
      <c r="D17" s="47" t="s">
        <v>2</v>
      </c>
      <c r="E17" s="44">
        <v>1312.2215575</v>
      </c>
      <c r="F17" s="44">
        <f t="shared" si="0"/>
        <v>2977.0615575</v>
      </c>
      <c r="G17" s="43">
        <v>235.0129</v>
      </c>
      <c r="H17" s="42">
        <v>1200.8084192</v>
      </c>
      <c r="I17" s="42">
        <f t="shared" si="1"/>
        <v>1541.2402383000003</v>
      </c>
      <c r="J17" s="45">
        <f t="shared" si="2"/>
        <v>6.8482825900335484</v>
      </c>
      <c r="K17" s="46">
        <f t="shared" si="3"/>
        <v>1.8508871864955536</v>
      </c>
    </row>
    <row r="18" spans="1:11" ht="12" customHeight="1">
      <c r="A18" s="41">
        <v>1980</v>
      </c>
      <c r="B18" s="71">
        <f>+'[1]Pop'!D201</f>
        <v>227.726</v>
      </c>
      <c r="C18" s="42">
        <v>1538.8</v>
      </c>
      <c r="D18" s="47" t="s">
        <v>2</v>
      </c>
      <c r="E18" s="44">
        <v>1200.8084192</v>
      </c>
      <c r="F18" s="44">
        <f t="shared" si="0"/>
        <v>2739.6084192</v>
      </c>
      <c r="G18" s="47">
        <v>283.4829</v>
      </c>
      <c r="H18" s="42">
        <v>1000.5384896</v>
      </c>
      <c r="I18" s="42">
        <f t="shared" si="1"/>
        <v>1455.5870295999998</v>
      </c>
      <c r="J18" s="45">
        <f t="shared" si="2"/>
        <v>6.391835054407489</v>
      </c>
      <c r="K18" s="46">
        <f t="shared" si="3"/>
        <v>1.7275229876776996</v>
      </c>
    </row>
    <row r="19" spans="1:11" ht="12" customHeight="1">
      <c r="A19" s="82">
        <v>1981</v>
      </c>
      <c r="B19" s="83">
        <f>+'[1]Pop'!D202</f>
        <v>229.966</v>
      </c>
      <c r="C19" s="84">
        <v>1663.94</v>
      </c>
      <c r="D19" s="89" t="s">
        <v>2</v>
      </c>
      <c r="E19" s="86">
        <v>1000.5384896</v>
      </c>
      <c r="F19" s="86">
        <f t="shared" si="0"/>
        <v>2664.4784896</v>
      </c>
      <c r="G19" s="85">
        <v>289.9431</v>
      </c>
      <c r="H19" s="84">
        <v>931.37844554</v>
      </c>
      <c r="I19" s="84">
        <f t="shared" si="1"/>
        <v>1443.1569440600001</v>
      </c>
      <c r="J19" s="87">
        <f t="shared" si="2"/>
        <v>6.275523094979258</v>
      </c>
      <c r="K19" s="88">
        <f t="shared" si="3"/>
        <v>1.696087322967367</v>
      </c>
    </row>
    <row r="20" spans="1:11" ht="12" customHeight="1">
      <c r="A20" s="82">
        <v>1982</v>
      </c>
      <c r="B20" s="83">
        <f>+'[1]Pop'!D203</f>
        <v>232.188</v>
      </c>
      <c r="C20" s="90">
        <v>2253.82</v>
      </c>
      <c r="D20" s="89" t="s">
        <v>2</v>
      </c>
      <c r="E20" s="86">
        <v>931.37844554</v>
      </c>
      <c r="F20" s="86">
        <f t="shared" si="0"/>
        <v>3185.19844554</v>
      </c>
      <c r="G20" s="85">
        <v>271.9315</v>
      </c>
      <c r="H20" s="84">
        <v>1576.27161498</v>
      </c>
      <c r="I20" s="84">
        <f t="shared" si="1"/>
        <v>1336.9953305600002</v>
      </c>
      <c r="J20" s="87">
        <f t="shared" si="2"/>
        <v>5.758244743742141</v>
      </c>
      <c r="K20" s="88">
        <f t="shared" si="3"/>
        <v>1.5562823631735516</v>
      </c>
    </row>
    <row r="21" spans="1:11" ht="12" customHeight="1">
      <c r="A21" s="82">
        <v>1983</v>
      </c>
      <c r="B21" s="83">
        <f>+'[1]Pop'!D204</f>
        <v>234.307</v>
      </c>
      <c r="C21" s="90">
        <v>1801.48</v>
      </c>
      <c r="D21" s="89" t="s">
        <v>2</v>
      </c>
      <c r="E21" s="86">
        <v>1576.27161498</v>
      </c>
      <c r="F21" s="86">
        <f t="shared" si="0"/>
        <v>3377.7516149800003</v>
      </c>
      <c r="G21" s="85">
        <v>304.6765</v>
      </c>
      <c r="H21" s="84">
        <v>1515.17726826</v>
      </c>
      <c r="I21" s="84">
        <f t="shared" si="1"/>
        <v>1557.8978467200004</v>
      </c>
      <c r="J21" s="87">
        <f t="shared" si="2"/>
        <v>6.6489598975702835</v>
      </c>
      <c r="K21" s="88">
        <f t="shared" si="3"/>
        <v>1.7970161885325089</v>
      </c>
    </row>
    <row r="22" spans="1:11" ht="12" customHeight="1">
      <c r="A22" s="82">
        <v>1984</v>
      </c>
      <c r="B22" s="83">
        <f>+'[1]Pop'!D205</f>
        <v>236.348</v>
      </c>
      <c r="C22" s="84">
        <v>1939.4</v>
      </c>
      <c r="D22" s="89" t="s">
        <v>2</v>
      </c>
      <c r="E22" s="86">
        <v>1515.17726826</v>
      </c>
      <c r="F22" s="86">
        <f t="shared" si="0"/>
        <v>3454.57726826</v>
      </c>
      <c r="G22" s="85">
        <v>286.3208</v>
      </c>
      <c r="H22" s="84">
        <v>1280.77297164</v>
      </c>
      <c r="I22" s="84">
        <f t="shared" si="1"/>
        <v>1887.48349662</v>
      </c>
      <c r="J22" s="87">
        <f t="shared" si="2"/>
        <v>7.986035408042378</v>
      </c>
      <c r="K22" s="88">
        <f t="shared" si="3"/>
        <v>2.1583879481195614</v>
      </c>
    </row>
    <row r="23" spans="1:11" ht="12" customHeight="1">
      <c r="A23" s="82">
        <v>1985</v>
      </c>
      <c r="B23" s="83">
        <f>+'[1]Pop'!D206</f>
        <v>238.466</v>
      </c>
      <c r="C23" s="84">
        <v>2221.32</v>
      </c>
      <c r="D23" s="89" t="s">
        <v>2</v>
      </c>
      <c r="E23" s="86">
        <v>1280.77297164</v>
      </c>
      <c r="F23" s="86">
        <f t="shared" si="0"/>
        <v>3502.09297164</v>
      </c>
      <c r="G23" s="89">
        <v>281.1445</v>
      </c>
      <c r="H23" s="84">
        <v>1336.34389842</v>
      </c>
      <c r="I23" s="84">
        <f t="shared" si="1"/>
        <v>1884.60457322</v>
      </c>
      <c r="J23" s="87">
        <f t="shared" si="2"/>
        <v>7.9030326051512585</v>
      </c>
      <c r="K23" s="88">
        <f t="shared" si="3"/>
        <v>2.135954758148989</v>
      </c>
    </row>
    <row r="24" spans="1:11" ht="12" customHeight="1">
      <c r="A24" s="41">
        <v>1986</v>
      </c>
      <c r="B24" s="71">
        <f>+'[1]Pop'!D207</f>
        <v>240.651</v>
      </c>
      <c r="C24" s="42">
        <v>2167</v>
      </c>
      <c r="D24" s="47" t="s">
        <v>2</v>
      </c>
      <c r="E24" s="44">
        <v>1336.34389842</v>
      </c>
      <c r="F24" s="44">
        <f t="shared" si="0"/>
        <v>3503.34389842</v>
      </c>
      <c r="G24" s="43">
        <v>366</v>
      </c>
      <c r="H24" s="42">
        <v>1318</v>
      </c>
      <c r="I24" s="42">
        <f t="shared" si="1"/>
        <v>1819.3438984200002</v>
      </c>
      <c r="J24" s="45">
        <f t="shared" si="2"/>
        <v>7.5600928249622905</v>
      </c>
      <c r="K24" s="46">
        <f t="shared" si="3"/>
        <v>2.0432683310708892</v>
      </c>
    </row>
    <row r="25" spans="1:11" ht="12" customHeight="1">
      <c r="A25" s="41">
        <v>1987</v>
      </c>
      <c r="B25" s="71">
        <f>+'[1]Pop'!D208</f>
        <v>242.804</v>
      </c>
      <c r="C25" s="42">
        <v>2456.6</v>
      </c>
      <c r="D25" s="47" t="s">
        <v>2</v>
      </c>
      <c r="E25" s="44">
        <v>1318</v>
      </c>
      <c r="F25" s="44">
        <f t="shared" si="0"/>
        <v>3774.6</v>
      </c>
      <c r="G25" s="43">
        <v>328.3</v>
      </c>
      <c r="H25" s="42">
        <v>1542</v>
      </c>
      <c r="I25" s="42">
        <f t="shared" si="1"/>
        <v>1904.3</v>
      </c>
      <c r="J25" s="45">
        <f t="shared" si="2"/>
        <v>7.842951516449482</v>
      </c>
      <c r="K25" s="46">
        <f t="shared" si="3"/>
        <v>2.119716626067427</v>
      </c>
    </row>
    <row r="26" spans="1:11" ht="12" customHeight="1">
      <c r="A26" s="41">
        <v>1988</v>
      </c>
      <c r="B26" s="71">
        <f>+'[1]Pop'!D209</f>
        <v>245.021</v>
      </c>
      <c r="C26" s="42">
        <v>2184</v>
      </c>
      <c r="D26" s="47" t="s">
        <v>2</v>
      </c>
      <c r="E26" s="44">
        <v>1542</v>
      </c>
      <c r="F26" s="44">
        <f t="shared" si="0"/>
        <v>3726</v>
      </c>
      <c r="G26" s="43">
        <v>420.7</v>
      </c>
      <c r="H26" s="42">
        <v>1171</v>
      </c>
      <c r="I26" s="42">
        <f t="shared" si="1"/>
        <v>2134.3</v>
      </c>
      <c r="J26" s="45">
        <f t="shared" si="2"/>
        <v>8.710681941547868</v>
      </c>
      <c r="K26" s="46">
        <f t="shared" si="3"/>
        <v>2.354238362580505</v>
      </c>
    </row>
    <row r="27" spans="1:11" ht="12" customHeight="1">
      <c r="A27" s="41">
        <v>1989</v>
      </c>
      <c r="B27" s="71">
        <f>+'[1]Pop'!D210</f>
        <v>247.342</v>
      </c>
      <c r="C27" s="42">
        <v>2522.56</v>
      </c>
      <c r="D27" s="42">
        <v>109.9307</v>
      </c>
      <c r="E27" s="44">
        <v>1171</v>
      </c>
      <c r="F27" s="44">
        <f t="shared" si="0"/>
        <v>3803.4907</v>
      </c>
      <c r="G27" s="43">
        <v>448.5</v>
      </c>
      <c r="H27" s="42">
        <v>1286</v>
      </c>
      <c r="I27" s="42">
        <f t="shared" si="1"/>
        <v>2068.9907</v>
      </c>
      <c r="J27" s="45">
        <f t="shared" si="2"/>
        <v>8.36489839978653</v>
      </c>
      <c r="K27" s="46">
        <f t="shared" si="3"/>
        <v>2.2607833512936564</v>
      </c>
    </row>
    <row r="28" spans="1:11" ht="12" customHeight="1">
      <c r="A28" s="41">
        <v>1990</v>
      </c>
      <c r="B28" s="71">
        <f>+'[1]Pop'!D211</f>
        <v>250.132</v>
      </c>
      <c r="C28" s="42">
        <v>2887.62</v>
      </c>
      <c r="D28" s="42">
        <v>74.0222</v>
      </c>
      <c r="E28" s="44">
        <v>1286</v>
      </c>
      <c r="F28" s="44">
        <f t="shared" si="0"/>
        <v>4247.6422</v>
      </c>
      <c r="G28" s="47">
        <v>480.61083399999995</v>
      </c>
      <c r="H28" s="42">
        <v>1616.1397314</v>
      </c>
      <c r="I28" s="42">
        <f t="shared" si="1"/>
        <v>2150.8916346</v>
      </c>
      <c r="J28" s="45">
        <f t="shared" si="2"/>
        <v>8.59902625253866</v>
      </c>
      <c r="K28" s="46">
        <f t="shared" si="3"/>
        <v>2.324061149334773</v>
      </c>
    </row>
    <row r="29" spans="1:11" ht="12" customHeight="1">
      <c r="A29" s="82">
        <v>1991</v>
      </c>
      <c r="B29" s="83">
        <f>+'[1]Pop'!D212</f>
        <v>253.493</v>
      </c>
      <c r="C29" s="84">
        <v>2921</v>
      </c>
      <c r="D29" s="84">
        <v>47.41550000000001</v>
      </c>
      <c r="E29" s="86">
        <v>1616.1397314</v>
      </c>
      <c r="F29" s="86">
        <f t="shared" si="0"/>
        <v>4584.5552314</v>
      </c>
      <c r="G29" s="85">
        <v>471.54573780000004</v>
      </c>
      <c r="H29" s="84">
        <v>1742.02173228</v>
      </c>
      <c r="I29" s="84">
        <f t="shared" si="1"/>
        <v>2370.9877613199997</v>
      </c>
      <c r="J29" s="87">
        <f t="shared" si="2"/>
        <v>9.353267196017246</v>
      </c>
      <c r="K29" s="88">
        <f t="shared" si="3"/>
        <v>2.5279100529776337</v>
      </c>
    </row>
    <row r="30" spans="1:11" ht="12" customHeight="1">
      <c r="A30" s="82">
        <v>1992</v>
      </c>
      <c r="B30" s="83">
        <f>+'[1]Pop'!D213</f>
        <v>256.894</v>
      </c>
      <c r="C30" s="84">
        <v>2818.76</v>
      </c>
      <c r="D30" s="84">
        <v>57.9532961</v>
      </c>
      <c r="E30" s="86">
        <v>1742.02173228</v>
      </c>
      <c r="F30" s="86">
        <f t="shared" si="0"/>
        <v>4618.735028380001</v>
      </c>
      <c r="G30" s="85">
        <v>507.1327596</v>
      </c>
      <c r="H30" s="84">
        <v>1814.6377176800004</v>
      </c>
      <c r="I30" s="84">
        <f t="shared" si="1"/>
        <v>2296.9645511000003</v>
      </c>
      <c r="J30" s="87">
        <f t="shared" si="2"/>
        <v>8.941293105716756</v>
      </c>
      <c r="K30" s="88">
        <f t="shared" si="3"/>
        <v>2.416565704247772</v>
      </c>
    </row>
    <row r="31" spans="1:11" ht="12" customHeight="1">
      <c r="A31" s="82">
        <v>1993</v>
      </c>
      <c r="B31" s="83">
        <f>+'[1]Pop'!D214</f>
        <v>260.255</v>
      </c>
      <c r="C31" s="84">
        <v>2520.82</v>
      </c>
      <c r="D31" s="84">
        <v>74.7785244</v>
      </c>
      <c r="E31" s="86">
        <v>1814.6377176800004</v>
      </c>
      <c r="F31" s="86">
        <f t="shared" si="0"/>
        <v>4410.236242080001</v>
      </c>
      <c r="G31" s="85">
        <v>508.2458713</v>
      </c>
      <c r="H31" s="84">
        <v>1373.2580880200003</v>
      </c>
      <c r="I31" s="84">
        <f t="shared" si="1"/>
        <v>2528.7322827600005</v>
      </c>
      <c r="J31" s="87">
        <f t="shared" si="2"/>
        <v>9.716363884497898</v>
      </c>
      <c r="K31" s="88">
        <f t="shared" si="3"/>
        <v>2.62604429310754</v>
      </c>
    </row>
    <row r="32" spans="1:11" ht="12" customHeight="1">
      <c r="A32" s="82">
        <v>1994</v>
      </c>
      <c r="B32" s="83">
        <f>+'[1]Pop'!D215</f>
        <v>263.436</v>
      </c>
      <c r="C32" s="84">
        <v>3222.4</v>
      </c>
      <c r="D32" s="84">
        <v>123.39703130000001</v>
      </c>
      <c r="E32" s="86">
        <v>1373.2580880200003</v>
      </c>
      <c r="F32" s="86">
        <f t="shared" si="0"/>
        <v>4719.055119320001</v>
      </c>
      <c r="G32" s="85">
        <v>525.2756873999999</v>
      </c>
      <c r="H32" s="84">
        <v>1795.8369365400001</v>
      </c>
      <c r="I32" s="84">
        <f t="shared" si="1"/>
        <v>2397.9424953800008</v>
      </c>
      <c r="J32" s="87">
        <f t="shared" si="2"/>
        <v>9.102561895033332</v>
      </c>
      <c r="K32" s="88">
        <f t="shared" si="3"/>
        <v>2.460151863522522</v>
      </c>
    </row>
    <row r="33" spans="1:11" ht="12" customHeight="1">
      <c r="A33" s="82">
        <v>1995</v>
      </c>
      <c r="B33" s="83">
        <f>+'[1]Pop'!D216</f>
        <v>266.557</v>
      </c>
      <c r="C33" s="84">
        <v>3234.2</v>
      </c>
      <c r="D33" s="84">
        <v>71.4860609</v>
      </c>
      <c r="E33" s="86">
        <v>1795.8369365400001</v>
      </c>
      <c r="F33" s="86">
        <f t="shared" si="0"/>
        <v>5101.52299744</v>
      </c>
      <c r="G33" s="89">
        <v>500.3860316000001</v>
      </c>
      <c r="H33" s="84">
        <v>1844.9157227</v>
      </c>
      <c r="I33" s="84">
        <f t="shared" si="1"/>
        <v>2756.22124314</v>
      </c>
      <c r="J33" s="87">
        <f t="shared" si="2"/>
        <v>10.340082020505932</v>
      </c>
      <c r="K33" s="88">
        <f t="shared" si="3"/>
        <v>2.7946167622989004</v>
      </c>
    </row>
    <row r="34" spans="1:11" ht="12" customHeight="1">
      <c r="A34" s="41">
        <v>1996</v>
      </c>
      <c r="B34" s="71">
        <f>+'[1]Pop'!D217</f>
        <v>269.667</v>
      </c>
      <c r="C34" s="42">
        <v>3145.42</v>
      </c>
      <c r="D34" s="42">
        <v>82.4976975</v>
      </c>
      <c r="E34" s="44">
        <v>1844.9157227</v>
      </c>
      <c r="F34" s="44">
        <f t="shared" si="0"/>
        <v>5072.833420200001</v>
      </c>
      <c r="G34" s="43">
        <v>467.6154609</v>
      </c>
      <c r="H34" s="42">
        <v>1814.05615612</v>
      </c>
      <c r="I34" s="42">
        <f t="shared" si="1"/>
        <v>2791.161803180001</v>
      </c>
      <c r="J34" s="45">
        <f t="shared" si="2"/>
        <v>10.350401803631891</v>
      </c>
      <c r="K34" s="46">
        <f t="shared" si="3"/>
        <v>2.797405892873484</v>
      </c>
    </row>
    <row r="35" spans="1:11" ht="12" customHeight="1">
      <c r="A35" s="41">
        <v>1997</v>
      </c>
      <c r="B35" s="71">
        <f>+'[1]Pop'!D218</f>
        <v>272.912</v>
      </c>
      <c r="C35" s="42">
        <v>3390.16</v>
      </c>
      <c r="D35" s="42">
        <v>100.9233016</v>
      </c>
      <c r="E35" s="44">
        <v>1814.05615612</v>
      </c>
      <c r="F35" s="44">
        <f t="shared" si="0"/>
        <v>5305.13945772</v>
      </c>
      <c r="G35" s="43">
        <v>589.1801745</v>
      </c>
      <c r="H35" s="42">
        <v>1970.7873384200002</v>
      </c>
      <c r="I35" s="42">
        <f t="shared" si="1"/>
        <v>2745.1719447999994</v>
      </c>
      <c r="J35" s="45">
        <f t="shared" si="2"/>
        <v>10.05881729202087</v>
      </c>
      <c r="K35" s="46">
        <f t="shared" si="3"/>
        <v>2.7185992681137483</v>
      </c>
    </row>
    <row r="36" spans="1:11" ht="12" customHeight="1">
      <c r="A36" s="41">
        <v>1998</v>
      </c>
      <c r="B36" s="71">
        <f>+'[1]Pop'!D219</f>
        <v>276.115</v>
      </c>
      <c r="C36" s="42">
        <v>3189.5</v>
      </c>
      <c r="D36" s="42">
        <v>114.09204190000001</v>
      </c>
      <c r="E36" s="44">
        <v>1970.7873384200002</v>
      </c>
      <c r="F36" s="44">
        <f t="shared" si="0"/>
        <v>5274.379380320001</v>
      </c>
      <c r="G36" s="43">
        <v>600.4101185000001</v>
      </c>
      <c r="H36" s="42">
        <v>1963.22150516</v>
      </c>
      <c r="I36" s="42">
        <f t="shared" si="1"/>
        <v>2710.7477566600005</v>
      </c>
      <c r="J36" s="45">
        <f t="shared" si="2"/>
        <v>9.81745923495645</v>
      </c>
      <c r="K36" s="46">
        <f t="shared" si="3"/>
        <v>2.6533673607990407</v>
      </c>
    </row>
    <row r="37" spans="1:11" ht="12" customHeight="1">
      <c r="A37" s="41">
        <v>1999</v>
      </c>
      <c r="B37" s="71">
        <f>+'[1]Pop'!D220</f>
        <v>279.295</v>
      </c>
      <c r="C37" s="42">
        <v>3101.22</v>
      </c>
      <c r="D37" s="42">
        <v>90.1440398</v>
      </c>
      <c r="E37" s="44">
        <v>1963.22150516</v>
      </c>
      <c r="F37" s="44">
        <f t="shared" si="0"/>
        <v>5154.58554496</v>
      </c>
      <c r="G37" s="43">
        <v>599.5128981</v>
      </c>
      <c r="H37" s="42">
        <v>1740.9185876400002</v>
      </c>
      <c r="I37" s="42">
        <f t="shared" si="1"/>
        <v>2814.15405922</v>
      </c>
      <c r="J37" s="45">
        <f t="shared" si="2"/>
        <v>10.075919938487978</v>
      </c>
      <c r="K37" s="46">
        <f t="shared" si="3"/>
        <v>2.7232216049967506</v>
      </c>
    </row>
    <row r="38" spans="1:11" ht="12" customHeight="1">
      <c r="A38" s="41">
        <v>2000</v>
      </c>
      <c r="B38" s="71">
        <f>+'[1]Pop'!D221</f>
        <v>282.385</v>
      </c>
      <c r="C38" s="42">
        <v>2916.1</v>
      </c>
      <c r="D38" s="42">
        <v>76.9156629</v>
      </c>
      <c r="E38" s="44">
        <v>1740.9185876400002</v>
      </c>
      <c r="F38" s="44">
        <f t="shared" si="0"/>
        <v>4733.93425054</v>
      </c>
      <c r="G38" s="43">
        <v>561.7694386000001</v>
      </c>
      <c r="H38" s="42">
        <v>1611.6808503000002</v>
      </c>
      <c r="I38" s="42">
        <f t="shared" si="1"/>
        <v>2560.4839616399995</v>
      </c>
      <c r="J38" s="45">
        <f t="shared" si="2"/>
        <v>9.067351175310302</v>
      </c>
      <c r="K38" s="46">
        <f t="shared" si="3"/>
        <v>2.450635452786568</v>
      </c>
    </row>
    <row r="39" spans="1:11" ht="12" customHeight="1">
      <c r="A39" s="82">
        <v>2001</v>
      </c>
      <c r="B39" s="83">
        <f>+'[1]Pop'!D222</f>
        <v>285.309019</v>
      </c>
      <c r="C39" s="84">
        <v>3259.92</v>
      </c>
      <c r="D39" s="84">
        <v>80.21527850000001</v>
      </c>
      <c r="E39" s="86">
        <v>1611.6808503000002</v>
      </c>
      <c r="F39" s="86">
        <f t="shared" si="0"/>
        <v>4951.8161288</v>
      </c>
      <c r="G39" s="85">
        <v>542.5620615</v>
      </c>
      <c r="H39" s="84">
        <v>1760.47059754</v>
      </c>
      <c r="I39" s="84">
        <f t="shared" si="1"/>
        <v>2648.78346976</v>
      </c>
      <c r="J39" s="87">
        <f t="shared" si="2"/>
        <v>9.283910754184747</v>
      </c>
      <c r="K39" s="88">
        <f t="shared" si="3"/>
        <v>2.50916506869858</v>
      </c>
    </row>
    <row r="40" spans="1:11" ht="12" customHeight="1">
      <c r="A40" s="82">
        <v>2002</v>
      </c>
      <c r="B40" s="83">
        <f>+'[1]Pop'!D223</f>
        <v>288.104818</v>
      </c>
      <c r="C40" s="84">
        <v>3279.38</v>
      </c>
      <c r="D40" s="84">
        <v>109.63310530000001</v>
      </c>
      <c r="E40" s="86">
        <v>1760.47059754</v>
      </c>
      <c r="F40" s="86">
        <f t="shared" si="0"/>
        <v>5149.48370284</v>
      </c>
      <c r="G40" s="85">
        <v>517.4280059</v>
      </c>
      <c r="H40" s="84">
        <v>1944.79497236</v>
      </c>
      <c r="I40" s="84">
        <f t="shared" si="1"/>
        <v>2687.26072458</v>
      </c>
      <c r="J40" s="87">
        <f t="shared" si="2"/>
        <v>9.32737169490862</v>
      </c>
      <c r="K40" s="88">
        <f t="shared" si="3"/>
        <v>2.520911268894222</v>
      </c>
    </row>
    <row r="41" spans="1:11" ht="12" customHeight="1">
      <c r="A41" s="82">
        <v>2003</v>
      </c>
      <c r="B41" s="83">
        <f>+'[1]Pop'!D224</f>
        <v>290.819634</v>
      </c>
      <c r="C41" s="84">
        <v>3419.48</v>
      </c>
      <c r="D41" s="84">
        <v>151.9945903</v>
      </c>
      <c r="E41" s="86">
        <v>1944.79497236</v>
      </c>
      <c r="F41" s="86">
        <f t="shared" si="0"/>
        <v>5516.26956266</v>
      </c>
      <c r="G41" s="85">
        <v>564.9029464</v>
      </c>
      <c r="H41" s="84">
        <v>2332.7507075400003</v>
      </c>
      <c r="I41" s="84">
        <f t="shared" si="1"/>
        <v>2618.6159087199994</v>
      </c>
      <c r="J41" s="87">
        <f t="shared" si="2"/>
        <v>9.00426106966354</v>
      </c>
      <c r="K41" s="88">
        <f t="shared" si="3"/>
        <v>2.433584072882038</v>
      </c>
    </row>
    <row r="42" spans="1:11" ht="12" customHeight="1">
      <c r="A42" s="82">
        <v>2004</v>
      </c>
      <c r="B42" s="83">
        <f>+'[1]Pop'!D225</f>
        <v>293.463185</v>
      </c>
      <c r="C42" s="84">
        <v>3019.82</v>
      </c>
      <c r="D42" s="84">
        <v>128.2605629</v>
      </c>
      <c r="E42" s="86">
        <v>2332.7507075400003</v>
      </c>
      <c r="F42" s="86">
        <f t="shared" si="0"/>
        <v>5480.8312704400005</v>
      </c>
      <c r="G42" s="85">
        <v>540.7380207</v>
      </c>
      <c r="H42" s="84">
        <v>2279.3396106200003</v>
      </c>
      <c r="I42" s="84">
        <f t="shared" si="1"/>
        <v>2660.75363912</v>
      </c>
      <c r="J42" s="87">
        <f t="shared" si="2"/>
        <v>9.066737414166619</v>
      </c>
      <c r="K42" s="88">
        <f t="shared" si="3"/>
        <v>2.4504695713963836</v>
      </c>
    </row>
    <row r="43" spans="1:11" ht="12" customHeight="1">
      <c r="A43" s="82">
        <v>2005</v>
      </c>
      <c r="B43" s="83">
        <f>+'[1]Pop'!D226</f>
        <v>296.186216</v>
      </c>
      <c r="C43" s="84">
        <v>3150.2000000000003</v>
      </c>
      <c r="D43" s="84">
        <v>130.6544555</v>
      </c>
      <c r="E43" s="86">
        <v>2279.3396106200003</v>
      </c>
      <c r="F43" s="86">
        <f t="shared" si="0"/>
        <v>5560.194066120001</v>
      </c>
      <c r="G43" s="85">
        <v>585.3237718</v>
      </c>
      <c r="H43" s="84">
        <v>2176.82007796</v>
      </c>
      <c r="I43" s="84">
        <f t="shared" si="1"/>
        <v>2798.0502163600004</v>
      </c>
      <c r="J43" s="87">
        <f t="shared" si="2"/>
        <v>9.44692921280307</v>
      </c>
      <c r="K43" s="88">
        <f t="shared" si="3"/>
        <v>2.5532241115683973</v>
      </c>
    </row>
    <row r="44" spans="1:11" ht="12" customHeight="1">
      <c r="A44" s="41">
        <v>2006</v>
      </c>
      <c r="B44" s="71">
        <f>+'[1]Pop'!D227</f>
        <v>298.995825</v>
      </c>
      <c r="C44" s="42">
        <v>3293.04</v>
      </c>
      <c r="D44" s="42">
        <v>141.350804</v>
      </c>
      <c r="E44" s="44">
        <v>2176.82007796</v>
      </c>
      <c r="F44" s="44">
        <f t="shared" si="0"/>
        <v>5611.21088196</v>
      </c>
      <c r="G44" s="43">
        <v>539.3832731</v>
      </c>
      <c r="H44" s="42">
        <v>2250.47392668</v>
      </c>
      <c r="I44" s="42">
        <f t="shared" si="1"/>
        <v>2821.35368218</v>
      </c>
      <c r="J44" s="45">
        <f t="shared" si="2"/>
        <v>9.436097250454917</v>
      </c>
      <c r="K44" s="46">
        <f t="shared" si="3"/>
        <v>2.5502965541770046</v>
      </c>
    </row>
    <row r="45" spans="1:11" ht="12" customHeight="1">
      <c r="A45" s="41">
        <v>2007</v>
      </c>
      <c r="B45" s="71">
        <f>+'[1]Pop'!D228</f>
        <v>302.003917</v>
      </c>
      <c r="C45" s="42">
        <v>3243.94</v>
      </c>
      <c r="D45" s="42">
        <v>185.6684383</v>
      </c>
      <c r="E45" s="44">
        <v>2250.47392668</v>
      </c>
      <c r="F45" s="44">
        <f t="shared" si="0"/>
        <v>5680.08236498</v>
      </c>
      <c r="G45" s="43">
        <v>511.3420128000001</v>
      </c>
      <c r="H45" s="42">
        <v>2154.12134608</v>
      </c>
      <c r="I45" s="42">
        <f t="shared" si="1"/>
        <v>3014.6190061</v>
      </c>
      <c r="J45" s="45">
        <f t="shared" si="2"/>
        <v>9.982052670197653</v>
      </c>
      <c r="K45" s="46">
        <f>J45/3.7</f>
        <v>2.6978520730263926</v>
      </c>
    </row>
    <row r="46" spans="1:11" ht="12" customHeight="1">
      <c r="A46" s="41">
        <v>2008</v>
      </c>
      <c r="B46" s="71">
        <f>+'[1]Pop'!D229</f>
        <v>304.797761</v>
      </c>
      <c r="C46" s="42">
        <v>2953.44</v>
      </c>
      <c r="D46" s="42">
        <v>146.4326667873</v>
      </c>
      <c r="E46" s="44">
        <v>2154.12134608</v>
      </c>
      <c r="F46" s="44">
        <f t="shared" si="0"/>
        <v>5253.994012867301</v>
      </c>
      <c r="G46" s="43">
        <v>477.21</v>
      </c>
      <c r="H46" s="42">
        <v>1958.795501076</v>
      </c>
      <c r="I46" s="42">
        <f t="shared" si="1"/>
        <v>2817.988511791301</v>
      </c>
      <c r="J46" s="45">
        <f t="shared" si="2"/>
        <v>9.245437048309883</v>
      </c>
      <c r="K46" s="46">
        <f>J46/3.33</f>
        <v>2.77640752201498</v>
      </c>
    </row>
    <row r="47" spans="1:11" ht="12" customHeight="1">
      <c r="A47" s="41">
        <v>2009</v>
      </c>
      <c r="B47" s="71">
        <f>+'[1]Pop'!D230</f>
        <v>307.439406</v>
      </c>
      <c r="C47" s="42">
        <v>3447.4</v>
      </c>
      <c r="D47" s="42">
        <v>163.5754678929</v>
      </c>
      <c r="E47" s="44">
        <v>1958.795501076</v>
      </c>
      <c r="F47" s="44">
        <f t="shared" si="0"/>
        <v>5569.7709689689</v>
      </c>
      <c r="G47" s="43">
        <v>442.99</v>
      </c>
      <c r="H47" s="42">
        <v>2339.957782584</v>
      </c>
      <c r="I47" s="42">
        <f t="shared" si="1"/>
        <v>2786.8231863848996</v>
      </c>
      <c r="J47" s="45">
        <f t="shared" si="2"/>
        <v>9.064625848206653</v>
      </c>
      <c r="K47" s="46">
        <f aca="true" t="shared" si="4" ref="K47:K57">J47/3.33</f>
        <v>2.722109864326322</v>
      </c>
    </row>
    <row r="48" spans="1:11" ht="12" customHeight="1">
      <c r="A48" s="41">
        <v>2010</v>
      </c>
      <c r="B48" s="71">
        <f>+'[1]Pop'!D231</f>
        <v>309.741279</v>
      </c>
      <c r="C48" s="42">
        <v>2899.8</v>
      </c>
      <c r="D48" s="42">
        <v>167.46171057768237</v>
      </c>
      <c r="E48" s="44">
        <v>2339.957782584</v>
      </c>
      <c r="F48" s="44">
        <f t="shared" si="0"/>
        <v>5407.219493161683</v>
      </c>
      <c r="G48" s="43">
        <v>467.10164447591035</v>
      </c>
      <c r="H48" s="42">
        <v>2292.283828926</v>
      </c>
      <c r="I48" s="42">
        <f t="shared" si="1"/>
        <v>2647.834019759773</v>
      </c>
      <c r="J48" s="45">
        <f t="shared" si="2"/>
        <v>8.548534532782675</v>
      </c>
      <c r="K48" s="46">
        <f t="shared" si="4"/>
        <v>2.5671274873221246</v>
      </c>
    </row>
    <row r="49" spans="1:11" ht="12" customHeight="1">
      <c r="A49" s="82">
        <v>2011</v>
      </c>
      <c r="B49" s="83">
        <f>+'[1]Pop'!D232</f>
        <v>311.973914</v>
      </c>
      <c r="C49" s="84">
        <v>3077.6800000000003</v>
      </c>
      <c r="D49" s="84">
        <v>161.89614818134558</v>
      </c>
      <c r="E49" s="86">
        <v>2292.283828926</v>
      </c>
      <c r="F49" s="86">
        <f t="shared" si="0"/>
        <v>5531.859977107346</v>
      </c>
      <c r="G49" s="85">
        <v>569.2807018330146</v>
      </c>
      <c r="H49" s="84">
        <v>1918.690739982</v>
      </c>
      <c r="I49" s="84">
        <f t="shared" si="1"/>
        <v>3043.888535292331</v>
      </c>
      <c r="J49" s="87">
        <f t="shared" si="2"/>
        <v>9.75686875952177</v>
      </c>
      <c r="K49" s="87">
        <f t="shared" si="4"/>
        <v>2.929990618475006</v>
      </c>
    </row>
    <row r="50" spans="1:12" ht="12" customHeight="1">
      <c r="A50" s="82">
        <v>2012</v>
      </c>
      <c r="B50" s="83">
        <f>+'[1]Pop'!D233</f>
        <v>314.167558</v>
      </c>
      <c r="C50" s="84">
        <v>3446.88</v>
      </c>
      <c r="D50" s="84">
        <v>162.6906768710652</v>
      </c>
      <c r="E50" s="86">
        <v>1918.690739982</v>
      </c>
      <c r="F50" s="86">
        <f t="shared" si="0"/>
        <v>5528.261416853065</v>
      </c>
      <c r="G50" s="85">
        <v>532.8207209868048</v>
      </c>
      <c r="H50" s="84">
        <v>1920.672337068</v>
      </c>
      <c r="I50" s="84">
        <f t="shared" si="1"/>
        <v>3074.7683587982606</v>
      </c>
      <c r="J50" s="87">
        <f t="shared" si="2"/>
        <v>9.787033321875523</v>
      </c>
      <c r="K50" s="87">
        <f t="shared" si="4"/>
        <v>2.939049045608265</v>
      </c>
      <c r="L50"/>
    </row>
    <row r="51" spans="1:12" ht="12" customHeight="1">
      <c r="A51" s="92">
        <v>2013</v>
      </c>
      <c r="B51" s="93">
        <f>+'[1]Pop'!D234</f>
        <v>316.294766</v>
      </c>
      <c r="C51" s="94">
        <v>2858.38</v>
      </c>
      <c r="D51" s="94">
        <v>163.22824241701562</v>
      </c>
      <c r="E51" s="95">
        <v>1920.672337068</v>
      </c>
      <c r="F51" s="95">
        <f t="shared" si="0"/>
        <v>4942.280579485016</v>
      </c>
      <c r="G51" s="96">
        <v>514.0788194862341</v>
      </c>
      <c r="H51" s="94">
        <v>2207.7280453500002</v>
      </c>
      <c r="I51" s="94">
        <f aca="true" t="shared" si="5" ref="I51:I57">F51-SUM(G51,H51)</f>
        <v>2220.4737146487814</v>
      </c>
      <c r="J51" s="97">
        <f aca="true" t="shared" si="6" ref="J51:J57">IF(I51=0,0,IF(B51=0,0,I51/B51))</f>
        <v>7.020267020949634</v>
      </c>
      <c r="K51" s="87">
        <f t="shared" si="4"/>
        <v>2.1081882945794694</v>
      </c>
      <c r="L51"/>
    </row>
    <row r="52" spans="1:12" ht="12" customHeight="1">
      <c r="A52" s="92">
        <v>2014</v>
      </c>
      <c r="B52" s="93">
        <f>+'[1]Pop'!D235</f>
        <v>318.576955</v>
      </c>
      <c r="C52" s="94">
        <v>2792.44</v>
      </c>
      <c r="D52" s="94">
        <v>171.5003677566036</v>
      </c>
      <c r="E52" s="95">
        <v>2207.7280453500002</v>
      </c>
      <c r="F52" s="95">
        <f t="shared" si="0"/>
        <v>5171.668413106604</v>
      </c>
      <c r="G52" s="96">
        <v>612.8663333513688</v>
      </c>
      <c r="H52" s="94">
        <v>2113.067290194</v>
      </c>
      <c r="I52" s="94">
        <f t="shared" si="5"/>
        <v>2445.734789561235</v>
      </c>
      <c r="J52" s="97">
        <f t="shared" si="6"/>
        <v>7.6770612286166</v>
      </c>
      <c r="K52" s="87">
        <f t="shared" si="4"/>
        <v>2.3054237923773573</v>
      </c>
      <c r="L52"/>
    </row>
    <row r="53" spans="1:12" ht="12" customHeight="1">
      <c r="A53" s="92">
        <v>2015</v>
      </c>
      <c r="B53" s="93">
        <f>+'[1]Pop'!D236</f>
        <v>320.870703</v>
      </c>
      <c r="C53" s="94">
        <v>2912.94</v>
      </c>
      <c r="D53" s="94">
        <v>249.592870820799</v>
      </c>
      <c r="E53" s="95">
        <v>2113.067290194</v>
      </c>
      <c r="F53" s="95">
        <f t="shared" si="0"/>
        <v>5275.6001610148</v>
      </c>
      <c r="G53" s="96">
        <v>625.1626533422159</v>
      </c>
      <c r="H53" s="94">
        <v>2079.50117391</v>
      </c>
      <c r="I53" s="94">
        <f t="shared" si="5"/>
        <v>2570.9363337625837</v>
      </c>
      <c r="J53" s="97">
        <f t="shared" si="6"/>
        <v>8.012374796843275</v>
      </c>
      <c r="K53" s="87">
        <f t="shared" si="4"/>
        <v>2.406118557610593</v>
      </c>
      <c r="L53"/>
    </row>
    <row r="54" spans="1:12" ht="12" customHeight="1">
      <c r="A54" s="127">
        <v>2016</v>
      </c>
      <c r="B54" s="128">
        <f>+'[1]Pop'!D237</f>
        <v>323.161011</v>
      </c>
      <c r="C54" s="129">
        <v>2903.6672399392373</v>
      </c>
      <c r="D54" s="129">
        <v>210.3871534031124</v>
      </c>
      <c r="E54" s="130">
        <v>2079.50117391</v>
      </c>
      <c r="F54" s="130">
        <f t="shared" si="0"/>
        <v>5193.55556725235</v>
      </c>
      <c r="G54" s="142">
        <v>721.3045524390485</v>
      </c>
      <c r="H54" s="129">
        <v>2064.068260272</v>
      </c>
      <c r="I54" s="129">
        <f t="shared" si="5"/>
        <v>2408.182754541301</v>
      </c>
      <c r="J54" s="131">
        <f t="shared" si="6"/>
        <v>7.451959464693287</v>
      </c>
      <c r="K54" s="46">
        <f t="shared" si="4"/>
        <v>2.2378256650730592</v>
      </c>
      <c r="L54"/>
    </row>
    <row r="55" spans="1:12" ht="12" customHeight="1">
      <c r="A55" s="169">
        <v>2017</v>
      </c>
      <c r="B55" s="170">
        <f>+'[1]Pop'!D238</f>
        <v>325.20603</v>
      </c>
      <c r="C55" s="171">
        <v>3029.905394931642</v>
      </c>
      <c r="D55" s="171">
        <v>228.99722566042078</v>
      </c>
      <c r="E55" s="172">
        <v>2064.068260272</v>
      </c>
      <c r="F55" s="172">
        <f t="shared" si="0"/>
        <v>5322.970880864063</v>
      </c>
      <c r="G55" s="177">
        <v>702.0374703083477</v>
      </c>
      <c r="H55" s="171">
        <v>2000.28191913</v>
      </c>
      <c r="I55" s="171">
        <f t="shared" si="5"/>
        <v>2620.651491425715</v>
      </c>
      <c r="J55" s="173">
        <f t="shared" si="6"/>
        <v>8.058434498971975</v>
      </c>
      <c r="K55" s="46">
        <f t="shared" si="4"/>
        <v>2.419950299991584</v>
      </c>
      <c r="L55"/>
    </row>
    <row r="56" spans="1:12" ht="12" customHeight="1">
      <c r="A56" s="169">
        <v>2018</v>
      </c>
      <c r="B56" s="170">
        <f>+'[1]Pop'!D239</f>
        <v>326.923976</v>
      </c>
      <c r="C56" s="171">
        <v>2975.8456457936486</v>
      </c>
      <c r="D56" s="171">
        <v>228.36071293283158</v>
      </c>
      <c r="E56" s="172">
        <v>2000.28191913</v>
      </c>
      <c r="F56" s="172">
        <f t="shared" si="0"/>
        <v>5204.488277856481</v>
      </c>
      <c r="G56" s="177">
        <v>606.793738227633</v>
      </c>
      <c r="H56" s="171">
        <v>2006.750052522</v>
      </c>
      <c r="I56" s="171">
        <f t="shared" si="5"/>
        <v>2590.9444871068476</v>
      </c>
      <c r="J56" s="173">
        <f t="shared" si="6"/>
        <v>7.92522016527429</v>
      </c>
      <c r="K56" s="46">
        <f t="shared" si="4"/>
        <v>2.379945995577865</v>
      </c>
      <c r="L56"/>
    </row>
    <row r="57" spans="1:12" ht="12" customHeight="1" thickBot="1">
      <c r="A57" s="133">
        <v>2019</v>
      </c>
      <c r="B57" s="134">
        <f>+'[1]Pop'!D240</f>
        <v>328.475998</v>
      </c>
      <c r="C57" s="184">
        <v>2968.142433210534</v>
      </c>
      <c r="D57" s="135">
        <v>212.50787385528358</v>
      </c>
      <c r="E57" s="185">
        <v>2006.750052522</v>
      </c>
      <c r="F57" s="136">
        <f t="shared" si="0"/>
        <v>5187.400359587818</v>
      </c>
      <c r="G57" s="143">
        <v>610.0679076626178</v>
      </c>
      <c r="H57" s="184">
        <v>2320.823151036</v>
      </c>
      <c r="I57" s="135">
        <f t="shared" si="5"/>
        <v>2256.5093008891995</v>
      </c>
      <c r="J57" s="137">
        <f t="shared" si="6"/>
        <v>6.869632224663183</v>
      </c>
      <c r="K57" s="46">
        <f t="shared" si="4"/>
        <v>2.062952620018974</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112</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88"/>
      <c r="B62" s="289"/>
      <c r="C62" s="289"/>
      <c r="D62" s="289"/>
      <c r="E62" s="289"/>
      <c r="F62" s="289"/>
      <c r="G62" s="289"/>
      <c r="H62" s="289"/>
      <c r="I62" s="289"/>
      <c r="J62" s="289"/>
      <c r="K62" s="290"/>
    </row>
    <row r="63" spans="1:11" ht="12" customHeight="1">
      <c r="A63" s="255" t="s">
        <v>97</v>
      </c>
      <c r="B63" s="256"/>
      <c r="C63" s="256"/>
      <c r="D63" s="256"/>
      <c r="E63" s="256"/>
      <c r="F63" s="256"/>
      <c r="G63" s="256"/>
      <c r="H63" s="256"/>
      <c r="I63" s="256"/>
      <c r="J63" s="256"/>
      <c r="K63" s="257"/>
    </row>
  </sheetData>
  <sheetProtection/>
  <mergeCells count="23">
    <mergeCell ref="J1:K1"/>
    <mergeCell ref="A1:I1"/>
    <mergeCell ref="J4:J6"/>
    <mergeCell ref="C3:C6"/>
    <mergeCell ref="D3:D6"/>
    <mergeCell ref="K4:K6"/>
    <mergeCell ref="A2:A6"/>
    <mergeCell ref="A63:K63"/>
    <mergeCell ref="A60:K61"/>
    <mergeCell ref="A59:K59"/>
    <mergeCell ref="A62:K62"/>
    <mergeCell ref="A58:K58"/>
    <mergeCell ref="H3:H6"/>
    <mergeCell ref="G3:G6"/>
    <mergeCell ref="C7:I7"/>
    <mergeCell ref="B2:B6"/>
    <mergeCell ref="F3:F6"/>
    <mergeCell ref="J7:K7"/>
    <mergeCell ref="J3:K3"/>
    <mergeCell ref="G2:H2"/>
    <mergeCell ref="E3:E6"/>
    <mergeCell ref="I3:I6"/>
    <mergeCell ref="I2:K2"/>
  </mergeCells>
  <printOptions horizontalCentered="1" verticalCentered="1"/>
  <pageMargins left="0.75" right="0.75" top="0.75" bottom="0.75"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L62"/>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90</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109</v>
      </c>
      <c r="F3" s="258" t="s">
        <v>38</v>
      </c>
      <c r="G3" s="258" t="s">
        <v>39</v>
      </c>
      <c r="H3" s="258" t="s">
        <v>110</v>
      </c>
      <c r="I3" s="261" t="s">
        <v>73</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63</v>
      </c>
      <c r="D7" s="299"/>
      <c r="E7" s="299"/>
      <c r="F7" s="299"/>
      <c r="G7" s="299"/>
      <c r="H7" s="299"/>
      <c r="I7" s="299"/>
      <c r="J7" s="285" t="s">
        <v>53</v>
      </c>
      <c r="K7" s="286"/>
      <c r="L7" s="74"/>
    </row>
    <row r="8" spans="1:11" ht="12" customHeight="1">
      <c r="A8" s="41">
        <v>1970</v>
      </c>
      <c r="B8" s="71">
        <f>+'[1]Pop'!D191</f>
        <v>205.052</v>
      </c>
      <c r="C8" s="42">
        <v>352.7</v>
      </c>
      <c r="D8" s="47">
        <v>0.24307</v>
      </c>
      <c r="E8" s="44">
        <v>303.06687000000005</v>
      </c>
      <c r="F8" s="44">
        <f aca="true" t="shared" si="0" ref="F8:F57">SUM(C8,D8,E8)</f>
        <v>656.00994</v>
      </c>
      <c r="G8" s="47">
        <v>2.1974400000000003</v>
      </c>
      <c r="H8" s="43">
        <v>260.28655</v>
      </c>
      <c r="I8" s="42">
        <f aca="true" t="shared" si="1" ref="I8:I50">F8-SUM(G8,H8)</f>
        <v>393.5259500000001</v>
      </c>
      <c r="J8" s="45">
        <f aca="true" t="shared" si="2" ref="J8:J50">IF(I8=0,0,IF(B8=0,0,I8/B8))</f>
        <v>1.919151971207304</v>
      </c>
      <c r="K8" s="46">
        <f>J8/1.09</f>
        <v>1.760689881841563</v>
      </c>
    </row>
    <row r="9" spans="1:11" ht="12" customHeight="1">
      <c r="A9" s="82">
        <v>1971</v>
      </c>
      <c r="B9" s="83">
        <f>+'[1]Pop'!D192</f>
        <v>207.661</v>
      </c>
      <c r="C9" s="84">
        <v>394.8</v>
      </c>
      <c r="D9" s="89">
        <v>0.21364000000000002</v>
      </c>
      <c r="E9" s="86">
        <v>260.28655</v>
      </c>
      <c r="F9" s="86">
        <f t="shared" si="0"/>
        <v>655.3001899999999</v>
      </c>
      <c r="G9" s="89">
        <v>1.4845800000000002</v>
      </c>
      <c r="H9" s="85">
        <v>228.47054</v>
      </c>
      <c r="I9" s="84">
        <f t="shared" si="1"/>
        <v>425.34506999999996</v>
      </c>
      <c r="J9" s="87">
        <f t="shared" si="2"/>
        <v>2.048266501654138</v>
      </c>
      <c r="K9" s="88">
        <f aca="true" t="shared" si="3" ref="K9:K42">J9/1.09</f>
        <v>1.879143579499209</v>
      </c>
    </row>
    <row r="10" spans="1:11" ht="12" customHeight="1">
      <c r="A10" s="82">
        <v>1972</v>
      </c>
      <c r="B10" s="83">
        <f>+'[1]Pop'!D193</f>
        <v>209.896</v>
      </c>
      <c r="C10" s="84">
        <v>376.1</v>
      </c>
      <c r="D10" s="89">
        <v>0.28558000000000006</v>
      </c>
      <c r="E10" s="86">
        <v>228.47054</v>
      </c>
      <c r="F10" s="86">
        <f t="shared" si="0"/>
        <v>604.85612</v>
      </c>
      <c r="G10" s="89">
        <v>1.92385</v>
      </c>
      <c r="H10" s="85">
        <v>183.78163</v>
      </c>
      <c r="I10" s="84">
        <f t="shared" si="1"/>
        <v>419.15064000000007</v>
      </c>
      <c r="J10" s="87">
        <f t="shared" si="2"/>
        <v>1.996944391508176</v>
      </c>
      <c r="K10" s="88">
        <f t="shared" si="3"/>
        <v>1.832059074778143</v>
      </c>
    </row>
    <row r="11" spans="1:11" ht="12" customHeight="1">
      <c r="A11" s="82">
        <v>1973</v>
      </c>
      <c r="B11" s="83">
        <f>+'[1]Pop'!D194</f>
        <v>211.909</v>
      </c>
      <c r="C11" s="84">
        <v>424.9</v>
      </c>
      <c r="D11" s="89">
        <v>1.19355</v>
      </c>
      <c r="E11" s="86">
        <v>183.78163</v>
      </c>
      <c r="F11" s="86">
        <f t="shared" si="0"/>
        <v>609.87518</v>
      </c>
      <c r="G11" s="89">
        <v>3.7953800000000006</v>
      </c>
      <c r="H11" s="85">
        <v>196.89324</v>
      </c>
      <c r="I11" s="84">
        <f t="shared" si="1"/>
        <v>409.18656</v>
      </c>
      <c r="J11" s="87">
        <f t="shared" si="2"/>
        <v>1.9309541359734603</v>
      </c>
      <c r="K11" s="88">
        <f t="shared" si="3"/>
        <v>1.7715175559389542</v>
      </c>
    </row>
    <row r="12" spans="1:11" ht="12" customHeight="1">
      <c r="A12" s="82">
        <v>1974</v>
      </c>
      <c r="B12" s="83">
        <f>+'[1]Pop'!D195</f>
        <v>213.854</v>
      </c>
      <c r="C12" s="84">
        <v>464.1</v>
      </c>
      <c r="D12" s="85">
        <v>0.9047000000000001</v>
      </c>
      <c r="E12" s="86">
        <v>196.89324</v>
      </c>
      <c r="F12" s="86">
        <f t="shared" si="0"/>
        <v>661.8979400000001</v>
      </c>
      <c r="G12" s="89">
        <v>5.561180000000001</v>
      </c>
      <c r="H12" s="85">
        <v>241.15378</v>
      </c>
      <c r="I12" s="84">
        <f t="shared" si="1"/>
        <v>415.18298000000004</v>
      </c>
      <c r="J12" s="87">
        <f t="shared" si="2"/>
        <v>1.9414319114910172</v>
      </c>
      <c r="K12" s="88">
        <f t="shared" si="3"/>
        <v>1.781130194028456</v>
      </c>
    </row>
    <row r="13" spans="1:11" ht="12" customHeight="1">
      <c r="A13" s="82">
        <v>1975</v>
      </c>
      <c r="B13" s="83">
        <f>+'[1]Pop'!D196</f>
        <v>215.973</v>
      </c>
      <c r="C13" s="84">
        <v>445</v>
      </c>
      <c r="D13" s="85">
        <v>1.0180600000000002</v>
      </c>
      <c r="E13" s="86">
        <v>241.15378</v>
      </c>
      <c r="F13" s="86">
        <f t="shared" si="0"/>
        <v>687.17184</v>
      </c>
      <c r="G13" s="89">
        <v>5.78572</v>
      </c>
      <c r="H13" s="85">
        <v>272.93491</v>
      </c>
      <c r="I13" s="84">
        <f t="shared" si="1"/>
        <v>408.45120999999995</v>
      </c>
      <c r="J13" s="87">
        <f t="shared" si="2"/>
        <v>1.8912142258523053</v>
      </c>
      <c r="K13" s="88">
        <f t="shared" si="3"/>
        <v>1.73505892280028</v>
      </c>
    </row>
    <row r="14" spans="1:11" ht="12" customHeight="1">
      <c r="A14" s="41">
        <v>1976</v>
      </c>
      <c r="B14" s="71">
        <f>+'[1]Pop'!D197</f>
        <v>218.035</v>
      </c>
      <c r="C14" s="42">
        <v>395.4</v>
      </c>
      <c r="D14" s="43">
        <v>0.62675</v>
      </c>
      <c r="E14" s="44">
        <v>272.93491</v>
      </c>
      <c r="F14" s="44">
        <f t="shared" si="0"/>
        <v>668.9616599999999</v>
      </c>
      <c r="G14" s="47">
        <v>9.62143</v>
      </c>
      <c r="H14" s="42">
        <v>251.19377</v>
      </c>
      <c r="I14" s="42">
        <f t="shared" si="1"/>
        <v>408.14645999999993</v>
      </c>
      <c r="J14" s="45">
        <f t="shared" si="2"/>
        <v>1.87193092852065</v>
      </c>
      <c r="K14" s="46">
        <f t="shared" si="3"/>
        <v>1.7173678243308714</v>
      </c>
    </row>
    <row r="15" spans="1:11" ht="12" customHeight="1">
      <c r="A15" s="41">
        <v>1977</v>
      </c>
      <c r="B15" s="71">
        <f>+'[1]Pop'!D198</f>
        <v>220.23899999999998</v>
      </c>
      <c r="C15" s="42">
        <v>383.4</v>
      </c>
      <c r="D15" s="43">
        <v>5.44891</v>
      </c>
      <c r="E15" s="44">
        <v>251.19377</v>
      </c>
      <c r="F15" s="44">
        <f t="shared" si="0"/>
        <v>640.04268</v>
      </c>
      <c r="G15" s="47">
        <v>7.57441</v>
      </c>
      <c r="H15" s="42">
        <v>246.08712</v>
      </c>
      <c r="I15" s="42">
        <f t="shared" si="1"/>
        <v>386.38115000000005</v>
      </c>
      <c r="J15" s="45">
        <f t="shared" si="2"/>
        <v>1.7543720685255568</v>
      </c>
      <c r="K15" s="46">
        <f t="shared" si="3"/>
        <v>1.6095156591977584</v>
      </c>
    </row>
    <row r="16" spans="1:11" ht="12" customHeight="1">
      <c r="A16" s="41">
        <v>1978</v>
      </c>
      <c r="B16" s="71">
        <f>+'[1]Pop'!D199</f>
        <v>222.585</v>
      </c>
      <c r="C16" s="42">
        <v>413.38</v>
      </c>
      <c r="D16" s="42">
        <v>10.375710000000002</v>
      </c>
      <c r="E16" s="44">
        <v>246.08712</v>
      </c>
      <c r="F16" s="44">
        <f t="shared" si="0"/>
        <v>669.84283</v>
      </c>
      <c r="G16" s="43">
        <v>25.625682</v>
      </c>
      <c r="H16" s="42">
        <v>248.52218</v>
      </c>
      <c r="I16" s="42">
        <f t="shared" si="1"/>
        <v>395.6949680000001</v>
      </c>
      <c r="J16" s="45">
        <f t="shared" si="2"/>
        <v>1.7777252195790374</v>
      </c>
      <c r="K16" s="46">
        <f t="shared" si="3"/>
        <v>1.630940568421135</v>
      </c>
    </row>
    <row r="17" spans="1:11" ht="12" customHeight="1">
      <c r="A17" s="41">
        <v>1979</v>
      </c>
      <c r="B17" s="71">
        <f>+'[1]Pop'!D200</f>
        <v>225.055</v>
      </c>
      <c r="C17" s="42">
        <v>489.52</v>
      </c>
      <c r="D17" s="42">
        <v>9.604535</v>
      </c>
      <c r="E17" s="44">
        <v>248.52218</v>
      </c>
      <c r="F17" s="44">
        <f t="shared" si="0"/>
        <v>747.646715</v>
      </c>
      <c r="G17" s="43">
        <v>17.572653</v>
      </c>
      <c r="H17" s="42">
        <v>305.91286</v>
      </c>
      <c r="I17" s="42">
        <f t="shared" si="1"/>
        <v>424.16120199999995</v>
      </c>
      <c r="J17" s="45">
        <f t="shared" si="2"/>
        <v>1.8847001932860854</v>
      </c>
      <c r="K17" s="46">
        <f t="shared" si="3"/>
        <v>1.7290827461340232</v>
      </c>
    </row>
    <row r="18" spans="1:11" ht="12" customHeight="1">
      <c r="A18" s="41">
        <v>1980</v>
      </c>
      <c r="B18" s="71">
        <f>+'[1]Pop'!D201</f>
        <v>227.726</v>
      </c>
      <c r="C18" s="42">
        <v>365.82</v>
      </c>
      <c r="D18" s="42">
        <v>9.496189</v>
      </c>
      <c r="E18" s="44">
        <v>305.91286</v>
      </c>
      <c r="F18" s="44">
        <f t="shared" si="0"/>
        <v>681.229049</v>
      </c>
      <c r="G18" s="47">
        <v>28.558109</v>
      </c>
      <c r="H18" s="42">
        <v>246.94604</v>
      </c>
      <c r="I18" s="42">
        <f t="shared" si="1"/>
        <v>405.72490000000005</v>
      </c>
      <c r="J18" s="45">
        <f t="shared" si="2"/>
        <v>1.7816362646338146</v>
      </c>
      <c r="K18" s="46">
        <f t="shared" si="3"/>
        <v>1.6345286831502885</v>
      </c>
    </row>
    <row r="19" spans="1:11" ht="12" customHeight="1">
      <c r="A19" s="82">
        <v>1981</v>
      </c>
      <c r="B19" s="83">
        <f>+'[1]Pop'!D202</f>
        <v>229.966</v>
      </c>
      <c r="C19" s="84">
        <v>367.7</v>
      </c>
      <c r="D19" s="84">
        <v>10.825008</v>
      </c>
      <c r="E19" s="86">
        <v>246.94604</v>
      </c>
      <c r="F19" s="86">
        <f t="shared" si="0"/>
        <v>625.471048</v>
      </c>
      <c r="G19" s="85">
        <v>36.44</v>
      </c>
      <c r="H19" s="84">
        <v>196.4834</v>
      </c>
      <c r="I19" s="84">
        <f t="shared" si="1"/>
        <v>392.547648</v>
      </c>
      <c r="J19" s="87">
        <f t="shared" si="2"/>
        <v>1.7069812407051477</v>
      </c>
      <c r="K19" s="88">
        <f t="shared" si="3"/>
        <v>1.5660378355093096</v>
      </c>
    </row>
    <row r="20" spans="1:11" ht="12" customHeight="1">
      <c r="A20" s="82">
        <v>1982</v>
      </c>
      <c r="B20" s="83">
        <f>+'[1]Pop'!D203</f>
        <v>232.188</v>
      </c>
      <c r="C20" s="90">
        <v>461.36</v>
      </c>
      <c r="D20" s="84">
        <v>17.81387</v>
      </c>
      <c r="E20" s="86">
        <v>196.4834</v>
      </c>
      <c r="F20" s="86">
        <f t="shared" si="0"/>
        <v>675.65727</v>
      </c>
      <c r="G20" s="85">
        <v>21.67574</v>
      </c>
      <c r="H20" s="84">
        <v>269.34881</v>
      </c>
      <c r="I20" s="84">
        <f t="shared" si="1"/>
        <v>384.63272</v>
      </c>
      <c r="J20" s="87">
        <f t="shared" si="2"/>
        <v>1.6565572725549986</v>
      </c>
      <c r="K20" s="88">
        <f t="shared" si="3"/>
        <v>1.5197773142706408</v>
      </c>
    </row>
    <row r="21" spans="1:11" ht="12" customHeight="1">
      <c r="A21" s="82">
        <v>1983</v>
      </c>
      <c r="B21" s="83">
        <f>+'[1]Pop'!D204</f>
        <v>234.307</v>
      </c>
      <c r="C21" s="90">
        <v>409.68</v>
      </c>
      <c r="D21" s="84">
        <v>21.24737</v>
      </c>
      <c r="E21" s="86">
        <v>269.34881</v>
      </c>
      <c r="F21" s="86">
        <f t="shared" si="0"/>
        <v>700.2761800000001</v>
      </c>
      <c r="G21" s="85">
        <v>21.504174</v>
      </c>
      <c r="H21" s="84">
        <v>249.62635</v>
      </c>
      <c r="I21" s="84">
        <f t="shared" si="1"/>
        <v>429.1456560000001</v>
      </c>
      <c r="J21" s="87">
        <f t="shared" si="2"/>
        <v>1.831552860136488</v>
      </c>
      <c r="K21" s="88">
        <f t="shared" si="3"/>
        <v>1.6803237248958605</v>
      </c>
    </row>
    <row r="22" spans="1:11" ht="12" customHeight="1">
      <c r="A22" s="82">
        <v>1984</v>
      </c>
      <c r="B22" s="83">
        <f>+'[1]Pop'!D205</f>
        <v>236.348</v>
      </c>
      <c r="C22" s="84">
        <v>492.6</v>
      </c>
      <c r="D22" s="84">
        <v>24.264490000000002</v>
      </c>
      <c r="E22" s="86">
        <v>249.62635</v>
      </c>
      <c r="F22" s="86">
        <f t="shared" si="0"/>
        <v>766.49084</v>
      </c>
      <c r="G22" s="85">
        <v>21.96132</v>
      </c>
      <c r="H22" s="84">
        <v>275.61849</v>
      </c>
      <c r="I22" s="84">
        <f t="shared" si="1"/>
        <v>468.91103000000004</v>
      </c>
      <c r="J22" s="87">
        <f t="shared" si="2"/>
        <v>1.9839856059708565</v>
      </c>
      <c r="K22" s="88">
        <f t="shared" si="3"/>
        <v>1.8201702807072078</v>
      </c>
    </row>
    <row r="23" spans="1:11" ht="12" customHeight="1">
      <c r="A23" s="82">
        <v>1985</v>
      </c>
      <c r="B23" s="83">
        <f>+'[1]Pop'!D206</f>
        <v>238.466</v>
      </c>
      <c r="C23" s="84">
        <v>564.52</v>
      </c>
      <c r="D23" s="84">
        <v>19.342050000000004</v>
      </c>
      <c r="E23" s="86">
        <v>275.61849</v>
      </c>
      <c r="F23" s="86">
        <f t="shared" si="0"/>
        <v>859.48054</v>
      </c>
      <c r="G23" s="89">
        <v>17.424849</v>
      </c>
      <c r="H23" s="84">
        <v>343.32166</v>
      </c>
      <c r="I23" s="84">
        <f t="shared" si="1"/>
        <v>498.734031</v>
      </c>
      <c r="J23" s="87">
        <f t="shared" si="2"/>
        <v>2.091426161381497</v>
      </c>
      <c r="K23" s="88">
        <f t="shared" si="3"/>
        <v>1.9187395975977033</v>
      </c>
    </row>
    <row r="24" spans="1:11" ht="12" customHeight="1">
      <c r="A24" s="41">
        <v>1986</v>
      </c>
      <c r="B24" s="71">
        <f>+'[1]Pop'!D207</f>
        <v>240.651</v>
      </c>
      <c r="C24" s="42">
        <v>397.3</v>
      </c>
      <c r="D24" s="42">
        <v>19.06192</v>
      </c>
      <c r="E24" s="44">
        <v>343.32166</v>
      </c>
      <c r="F24" s="44">
        <f t="shared" si="0"/>
        <v>759.68358</v>
      </c>
      <c r="G24" s="43">
        <v>28.86211</v>
      </c>
      <c r="H24" s="42">
        <v>272.4</v>
      </c>
      <c r="I24" s="42">
        <f t="shared" si="1"/>
        <v>458.42147</v>
      </c>
      <c r="J24" s="45">
        <f t="shared" si="2"/>
        <v>1.9049223564414857</v>
      </c>
      <c r="K24" s="46">
        <f t="shared" si="3"/>
        <v>1.7476351893958584</v>
      </c>
    </row>
    <row r="25" spans="1:11" ht="12" customHeight="1">
      <c r="A25" s="41">
        <v>1987</v>
      </c>
      <c r="B25" s="71">
        <f>+'[1]Pop'!D208</f>
        <v>242.804</v>
      </c>
      <c r="C25" s="42">
        <v>426.78</v>
      </c>
      <c r="D25" s="42">
        <v>21.953689999999998</v>
      </c>
      <c r="E25" s="44">
        <v>272.4</v>
      </c>
      <c r="F25" s="44">
        <f t="shared" si="0"/>
        <v>721.1336899999999</v>
      </c>
      <c r="G25" s="43">
        <v>30.1</v>
      </c>
      <c r="H25" s="42">
        <v>273.8</v>
      </c>
      <c r="I25" s="42">
        <f t="shared" si="1"/>
        <v>417.23368999999985</v>
      </c>
      <c r="J25" s="45">
        <f t="shared" si="2"/>
        <v>1.7183971021894195</v>
      </c>
      <c r="K25" s="46">
        <f t="shared" si="3"/>
        <v>1.5765111029260728</v>
      </c>
    </row>
    <row r="26" spans="1:11" ht="12" customHeight="1">
      <c r="A26" s="41">
        <v>1988</v>
      </c>
      <c r="B26" s="71">
        <f>+'[1]Pop'!D209</f>
        <v>245.021</v>
      </c>
      <c r="C26" s="42">
        <v>372.8</v>
      </c>
      <c r="D26" s="42">
        <v>40.78344</v>
      </c>
      <c r="E26" s="44">
        <v>273.8</v>
      </c>
      <c r="F26" s="44">
        <f t="shared" si="0"/>
        <v>687.3834400000001</v>
      </c>
      <c r="G26" s="43">
        <v>38.5</v>
      </c>
      <c r="H26" s="42">
        <v>181.8</v>
      </c>
      <c r="I26" s="42">
        <f t="shared" si="1"/>
        <v>467.08344000000005</v>
      </c>
      <c r="J26" s="45">
        <f t="shared" si="2"/>
        <v>1.9062996232975953</v>
      </c>
      <c r="K26" s="46">
        <f t="shared" si="3"/>
        <v>1.7488987369702709</v>
      </c>
    </row>
    <row r="27" spans="1:11" ht="12" customHeight="1">
      <c r="A27" s="41">
        <v>1989</v>
      </c>
      <c r="B27" s="71">
        <f>+'[1]Pop'!D210</f>
        <v>247.342</v>
      </c>
      <c r="C27" s="42">
        <v>515.24</v>
      </c>
      <c r="D27" s="42">
        <v>62.828864400000015</v>
      </c>
      <c r="E27" s="44">
        <v>181.8</v>
      </c>
      <c r="F27" s="44">
        <f t="shared" si="0"/>
        <v>759.8688644000001</v>
      </c>
      <c r="G27" s="43">
        <v>17.8</v>
      </c>
      <c r="H27" s="42">
        <v>253</v>
      </c>
      <c r="I27" s="42">
        <f t="shared" si="1"/>
        <v>489.0688644000001</v>
      </c>
      <c r="J27" s="45">
        <f t="shared" si="2"/>
        <v>1.9772980909024755</v>
      </c>
      <c r="K27" s="46">
        <f t="shared" si="3"/>
        <v>1.8140349457820875</v>
      </c>
    </row>
    <row r="28" spans="1:11" ht="12" customHeight="1">
      <c r="A28" s="41">
        <v>1990</v>
      </c>
      <c r="B28" s="71">
        <f>+'[1]Pop'!D211</f>
        <v>250.132</v>
      </c>
      <c r="C28" s="42">
        <v>583.3</v>
      </c>
      <c r="D28" s="42">
        <v>42.066477909999996</v>
      </c>
      <c r="E28" s="44">
        <v>253</v>
      </c>
      <c r="F28" s="44">
        <f t="shared" si="0"/>
        <v>878.36647791</v>
      </c>
      <c r="G28" s="47">
        <v>17.146790000000003</v>
      </c>
      <c r="H28" s="42">
        <v>307.50862</v>
      </c>
      <c r="I28" s="42">
        <f t="shared" si="1"/>
        <v>553.7110679099999</v>
      </c>
      <c r="J28" s="45">
        <f t="shared" si="2"/>
        <v>2.2136754510018704</v>
      </c>
      <c r="K28" s="46">
        <f t="shared" si="3"/>
        <v>2.0308949091760278</v>
      </c>
    </row>
    <row r="29" spans="1:11" ht="12" customHeight="1">
      <c r="A29" s="82">
        <v>1991</v>
      </c>
      <c r="B29" s="83">
        <f>+'[1]Pop'!D212</f>
        <v>253.493</v>
      </c>
      <c r="C29" s="84">
        <v>541.42</v>
      </c>
      <c r="D29" s="84">
        <v>36.56874027</v>
      </c>
      <c r="E29" s="86">
        <v>307.50862</v>
      </c>
      <c r="F29" s="86">
        <f t="shared" si="0"/>
        <v>885.49736027</v>
      </c>
      <c r="G29" s="85">
        <v>18.7225485</v>
      </c>
      <c r="H29" s="84">
        <v>297.23319</v>
      </c>
      <c r="I29" s="84">
        <f t="shared" si="1"/>
        <v>569.5416217699999</v>
      </c>
      <c r="J29" s="87">
        <f t="shared" si="2"/>
        <v>2.2467745530251326</v>
      </c>
      <c r="K29" s="88">
        <f t="shared" si="3"/>
        <v>2.0612610578212225</v>
      </c>
    </row>
    <row r="30" spans="1:11" ht="12" customHeight="1">
      <c r="A30" s="82">
        <v>1992</v>
      </c>
      <c r="B30" s="83">
        <f>+'[1]Pop'!D213</f>
        <v>256.894</v>
      </c>
      <c r="C30" s="84">
        <v>539.12</v>
      </c>
      <c r="D30" s="84">
        <v>31.908227270000005</v>
      </c>
      <c r="E30" s="86">
        <v>297.23319</v>
      </c>
      <c r="F30" s="86">
        <f t="shared" si="0"/>
        <v>868.26141727</v>
      </c>
      <c r="G30" s="85">
        <v>24.51042234</v>
      </c>
      <c r="H30" s="84">
        <v>332.62876</v>
      </c>
      <c r="I30" s="84">
        <f t="shared" si="1"/>
        <v>511.12223493000005</v>
      </c>
      <c r="J30" s="87">
        <f t="shared" si="2"/>
        <v>1.9896230932991819</v>
      </c>
      <c r="K30" s="88">
        <f t="shared" si="3"/>
        <v>1.825342287430442</v>
      </c>
    </row>
    <row r="31" spans="1:11" ht="12" customHeight="1">
      <c r="A31" s="82">
        <v>1993</v>
      </c>
      <c r="B31" s="83">
        <f>+'[1]Pop'!D214</f>
        <v>260.255</v>
      </c>
      <c r="C31" s="84">
        <v>424.82</v>
      </c>
      <c r="D31" s="84">
        <v>37.48125993</v>
      </c>
      <c r="E31" s="86">
        <v>332.62876</v>
      </c>
      <c r="F31" s="86">
        <f t="shared" si="0"/>
        <v>794.9300199300001</v>
      </c>
      <c r="G31" s="85">
        <v>25.951318410000003</v>
      </c>
      <c r="H31" s="84">
        <v>284.85842</v>
      </c>
      <c r="I31" s="84">
        <f t="shared" si="1"/>
        <v>484.12028152000005</v>
      </c>
      <c r="J31" s="87">
        <f t="shared" si="2"/>
        <v>1.8601766787189489</v>
      </c>
      <c r="K31" s="88">
        <f t="shared" si="3"/>
        <v>1.7065841089164668</v>
      </c>
    </row>
    <row r="32" spans="1:11" ht="12" customHeight="1">
      <c r="A32" s="82">
        <v>1994</v>
      </c>
      <c r="B32" s="83">
        <f>+'[1]Pop'!D215</f>
        <v>263.436</v>
      </c>
      <c r="C32" s="84">
        <v>548.16</v>
      </c>
      <c r="D32" s="84">
        <v>38.4</v>
      </c>
      <c r="E32" s="86">
        <v>284.85842</v>
      </c>
      <c r="F32" s="86">
        <f t="shared" si="0"/>
        <v>871.41842</v>
      </c>
      <c r="G32" s="85">
        <v>25.25947034</v>
      </c>
      <c r="H32" s="84">
        <v>283.93083000000007</v>
      </c>
      <c r="I32" s="84">
        <f t="shared" si="1"/>
        <v>562.22811966</v>
      </c>
      <c r="J32" s="87">
        <f t="shared" si="2"/>
        <v>2.1342114200792603</v>
      </c>
      <c r="K32" s="88">
        <f t="shared" si="3"/>
        <v>1.9579921285130828</v>
      </c>
    </row>
    <row r="33" spans="1:11" ht="12" customHeight="1">
      <c r="A33" s="82">
        <v>1995</v>
      </c>
      <c r="B33" s="83">
        <f>+'[1]Pop'!D216</f>
        <v>266.557</v>
      </c>
      <c r="C33" s="84">
        <v>583.36</v>
      </c>
      <c r="D33" s="84">
        <v>31.92569125</v>
      </c>
      <c r="E33" s="86">
        <v>283.93083000000007</v>
      </c>
      <c r="F33" s="86">
        <f t="shared" si="0"/>
        <v>899.2165212500001</v>
      </c>
      <c r="G33" s="89">
        <v>39.195658800000004</v>
      </c>
      <c r="H33" s="84">
        <v>306.67041</v>
      </c>
      <c r="I33" s="84">
        <f t="shared" si="1"/>
        <v>553.3504524500001</v>
      </c>
      <c r="J33" s="87">
        <f t="shared" si="2"/>
        <v>2.0759179179312497</v>
      </c>
      <c r="K33" s="88">
        <f t="shared" si="3"/>
        <v>1.904511851313073</v>
      </c>
    </row>
    <row r="34" spans="1:11" ht="12" customHeight="1">
      <c r="A34" s="41">
        <v>1996</v>
      </c>
      <c r="B34" s="71">
        <f>+'[1]Pop'!D217</f>
        <v>269.667</v>
      </c>
      <c r="C34" s="42">
        <v>437.016</v>
      </c>
      <c r="D34" s="42">
        <v>36.05117448</v>
      </c>
      <c r="E34" s="44">
        <v>306.67041</v>
      </c>
      <c r="F34" s="44">
        <f t="shared" si="0"/>
        <v>779.73758448</v>
      </c>
      <c r="G34" s="43">
        <v>36.703052250000006</v>
      </c>
      <c r="H34" s="42">
        <v>227.10913000000002</v>
      </c>
      <c r="I34" s="42">
        <f t="shared" si="1"/>
        <v>515.9254022299999</v>
      </c>
      <c r="J34" s="45">
        <f t="shared" si="2"/>
        <v>1.91319442953717</v>
      </c>
      <c r="K34" s="46">
        <f t="shared" si="3"/>
        <v>1.7552242472818071</v>
      </c>
    </row>
    <row r="35" spans="1:11" ht="12" customHeight="1">
      <c r="A35" s="41">
        <v>1997</v>
      </c>
      <c r="B35" s="71">
        <f>+'[1]Pop'!D218</f>
        <v>272.912</v>
      </c>
      <c r="C35" s="42">
        <v>552.1</v>
      </c>
      <c r="D35" s="42">
        <v>40.9833787</v>
      </c>
      <c r="E35" s="44">
        <v>227.10913000000002</v>
      </c>
      <c r="F35" s="44">
        <f t="shared" si="0"/>
        <v>820.1925087000001</v>
      </c>
      <c r="G35" s="43">
        <v>28.754409280000004</v>
      </c>
      <c r="H35" s="42">
        <v>239.29097000000002</v>
      </c>
      <c r="I35" s="42">
        <f t="shared" si="1"/>
        <v>552.14712942</v>
      </c>
      <c r="J35" s="45">
        <f t="shared" si="2"/>
        <v>2.023169114659671</v>
      </c>
      <c r="K35" s="46">
        <f t="shared" si="3"/>
        <v>1.8561184538162117</v>
      </c>
    </row>
    <row r="36" spans="1:11" ht="12" customHeight="1">
      <c r="A36" s="41">
        <v>1998</v>
      </c>
      <c r="B36" s="71">
        <f>+'[1]Pop'!D219</f>
        <v>276.115</v>
      </c>
      <c r="C36" s="42">
        <v>580.9</v>
      </c>
      <c r="D36" s="42">
        <v>34.471781920000005</v>
      </c>
      <c r="E36" s="44">
        <v>239.29097000000002</v>
      </c>
      <c r="F36" s="44">
        <f t="shared" si="0"/>
        <v>854.66275192</v>
      </c>
      <c r="G36" s="43">
        <v>28.897897970000006</v>
      </c>
      <c r="H36" s="42">
        <v>302.86522</v>
      </c>
      <c r="I36" s="42">
        <f t="shared" si="1"/>
        <v>522.89963395</v>
      </c>
      <c r="J36" s="45">
        <f t="shared" si="2"/>
        <v>1.8937748182822371</v>
      </c>
      <c r="K36" s="46">
        <f t="shared" si="3"/>
        <v>1.73740809016719</v>
      </c>
    </row>
    <row r="37" spans="1:11" ht="12" customHeight="1">
      <c r="A37" s="41">
        <v>1999</v>
      </c>
      <c r="B37" s="71">
        <f>+'[1]Pop'!D220</f>
        <v>279.295</v>
      </c>
      <c r="C37" s="42">
        <v>550.32</v>
      </c>
      <c r="D37" s="42">
        <v>49.09050331000001</v>
      </c>
      <c r="E37" s="44">
        <v>302.86522</v>
      </c>
      <c r="F37" s="44">
        <f t="shared" si="0"/>
        <v>902.2757233100001</v>
      </c>
      <c r="G37" s="43">
        <v>32.73114348</v>
      </c>
      <c r="H37" s="42">
        <v>301.00786</v>
      </c>
      <c r="I37" s="42">
        <f t="shared" si="1"/>
        <v>568.53671983</v>
      </c>
      <c r="J37" s="45">
        <f t="shared" si="2"/>
        <v>2.035613669525054</v>
      </c>
      <c r="K37" s="46">
        <f t="shared" si="3"/>
        <v>1.86753547662849</v>
      </c>
    </row>
    <row r="38" spans="1:11" ht="12" customHeight="1">
      <c r="A38" s="41">
        <v>2000</v>
      </c>
      <c r="B38" s="71">
        <f>+'[1]Pop'!D221</f>
        <v>282.385</v>
      </c>
      <c r="C38" s="42">
        <v>614.38</v>
      </c>
      <c r="D38" s="42">
        <v>42.88688603000001</v>
      </c>
      <c r="E38" s="44">
        <v>301.00786</v>
      </c>
      <c r="F38" s="44">
        <f t="shared" si="0"/>
        <v>958.27474603</v>
      </c>
      <c r="G38" s="43">
        <v>33.73651806</v>
      </c>
      <c r="H38" s="42">
        <v>322.40456</v>
      </c>
      <c r="I38" s="42">
        <f t="shared" si="1"/>
        <v>602.13366797</v>
      </c>
      <c r="J38" s="45">
        <f t="shared" si="2"/>
        <v>2.132314634169662</v>
      </c>
      <c r="K38" s="46">
        <f t="shared" si="3"/>
        <v>1.9562519579538185</v>
      </c>
    </row>
    <row r="39" spans="1:11" ht="12" customHeight="1">
      <c r="A39" s="82">
        <v>2001</v>
      </c>
      <c r="B39" s="83">
        <f>+'[1]Pop'!D222</f>
        <v>285.309019</v>
      </c>
      <c r="C39" s="84">
        <v>470.36</v>
      </c>
      <c r="D39" s="84">
        <v>42.617306140000004</v>
      </c>
      <c r="E39" s="86">
        <v>322.40456</v>
      </c>
      <c r="F39" s="86">
        <f t="shared" si="0"/>
        <v>835.38186614</v>
      </c>
      <c r="G39" s="85">
        <v>26.494735730000002</v>
      </c>
      <c r="H39" s="84">
        <v>244.93935000000002</v>
      </c>
      <c r="I39" s="84">
        <f t="shared" si="1"/>
        <v>563.9477804100001</v>
      </c>
      <c r="J39" s="87">
        <f t="shared" si="2"/>
        <v>1.9766209367885426</v>
      </c>
      <c r="K39" s="88">
        <f t="shared" si="3"/>
        <v>1.813413703475727</v>
      </c>
    </row>
    <row r="40" spans="1:11" ht="12" customHeight="1">
      <c r="A40" s="82">
        <v>2002</v>
      </c>
      <c r="B40" s="83">
        <f>+'[1]Pop'!D223</f>
        <v>288.104818</v>
      </c>
      <c r="C40" s="84">
        <v>424.32</v>
      </c>
      <c r="D40" s="84">
        <v>44.19095113000001</v>
      </c>
      <c r="E40" s="86">
        <v>244.93935000000002</v>
      </c>
      <c r="F40" s="86">
        <f t="shared" si="0"/>
        <v>713.4503011300001</v>
      </c>
      <c r="G40" s="85">
        <v>36.65142396400001</v>
      </c>
      <c r="H40" s="84">
        <v>186.56549</v>
      </c>
      <c r="I40" s="84">
        <f t="shared" si="1"/>
        <v>490.23338716600006</v>
      </c>
      <c r="J40" s="87">
        <f t="shared" si="2"/>
        <v>1.701579968600178</v>
      </c>
      <c r="K40" s="88">
        <f t="shared" si="3"/>
        <v>1.561082540000163</v>
      </c>
    </row>
    <row r="41" spans="1:11" ht="12" customHeight="1">
      <c r="A41" s="82">
        <v>2003</v>
      </c>
      <c r="B41" s="83">
        <f>+'[1]Pop'!D224</f>
        <v>290.819634</v>
      </c>
      <c r="C41" s="84">
        <v>506.3</v>
      </c>
      <c r="D41" s="84">
        <v>68.42523614000001</v>
      </c>
      <c r="E41" s="86">
        <v>186.56549</v>
      </c>
      <c r="F41" s="86">
        <f t="shared" si="0"/>
        <v>761.2907261400001</v>
      </c>
      <c r="G41" s="85">
        <v>34.97371057000001</v>
      </c>
      <c r="H41" s="84">
        <v>197.12650000000002</v>
      </c>
      <c r="I41" s="84">
        <f t="shared" si="1"/>
        <v>529.19051557</v>
      </c>
      <c r="J41" s="87">
        <f t="shared" si="2"/>
        <v>1.8196519550327197</v>
      </c>
      <c r="K41" s="88">
        <f t="shared" si="3"/>
        <v>1.6694054633327702</v>
      </c>
    </row>
    <row r="42" spans="1:11" ht="12" customHeight="1">
      <c r="A42" s="82">
        <v>2004</v>
      </c>
      <c r="B42" s="83">
        <f>+'[1]Pop'!D225</f>
        <v>293.463185</v>
      </c>
      <c r="C42" s="84">
        <v>489.68</v>
      </c>
      <c r="D42" s="84">
        <v>61.018279570000004</v>
      </c>
      <c r="E42" s="86">
        <v>197.12650000000002</v>
      </c>
      <c r="F42" s="86">
        <f t="shared" si="0"/>
        <v>747.8247795700001</v>
      </c>
      <c r="G42" s="85">
        <v>30.212245040000003</v>
      </c>
      <c r="H42" s="84">
        <v>251.05534</v>
      </c>
      <c r="I42" s="84">
        <f t="shared" si="1"/>
        <v>466.5571945300001</v>
      </c>
      <c r="J42" s="87">
        <f t="shared" si="2"/>
        <v>1.58983210970739</v>
      </c>
      <c r="K42" s="88">
        <f t="shared" si="3"/>
        <v>1.4585615685388897</v>
      </c>
    </row>
    <row r="43" spans="1:11" ht="12" customHeight="1">
      <c r="A43" s="82">
        <v>2005</v>
      </c>
      <c r="B43" s="83">
        <f>+'[1]Pop'!D226</f>
        <v>296.186216</v>
      </c>
      <c r="C43" s="84">
        <v>439.92</v>
      </c>
      <c r="D43" s="84">
        <v>53.34573531000001</v>
      </c>
      <c r="E43" s="86">
        <v>251.05534</v>
      </c>
      <c r="F43" s="86">
        <f t="shared" si="0"/>
        <v>744.32107531</v>
      </c>
      <c r="G43" s="85">
        <v>31.38272586</v>
      </c>
      <c r="H43" s="84">
        <v>237.48117000000002</v>
      </c>
      <c r="I43" s="84">
        <f t="shared" si="1"/>
        <v>475.45717944999996</v>
      </c>
      <c r="J43" s="87">
        <f t="shared" si="2"/>
        <v>1.6052643700677818</v>
      </c>
      <c r="K43" s="88">
        <f>J43/1.11</f>
        <v>1.4461841171781817</v>
      </c>
    </row>
    <row r="44" spans="1:11" ht="12" customHeight="1">
      <c r="A44" s="41">
        <v>2006</v>
      </c>
      <c r="B44" s="71">
        <f>+'[1]Pop'!D227</f>
        <v>298.995825</v>
      </c>
      <c r="C44" s="42">
        <v>467.18</v>
      </c>
      <c r="D44" s="42">
        <v>59.82498513000001</v>
      </c>
      <c r="E44" s="44">
        <v>237.48117000000002</v>
      </c>
      <c r="F44" s="44">
        <f t="shared" si="0"/>
        <v>764.48615513</v>
      </c>
      <c r="G44" s="43">
        <v>34.02099939</v>
      </c>
      <c r="H44" s="42">
        <v>255.68961000000002</v>
      </c>
      <c r="I44" s="42">
        <f t="shared" si="1"/>
        <v>474.77554574000004</v>
      </c>
      <c r="J44" s="45">
        <f t="shared" si="2"/>
        <v>1.5879002515837806</v>
      </c>
      <c r="K44" s="46">
        <f aca="true" t="shared" si="4" ref="K44:K57">J44/1.11</f>
        <v>1.430540767192595</v>
      </c>
    </row>
    <row r="45" spans="1:11" ht="12" customHeight="1">
      <c r="A45" s="41">
        <v>2007</v>
      </c>
      <c r="B45" s="71">
        <f>+'[1]Pop'!D228</f>
        <v>302.003917</v>
      </c>
      <c r="C45" s="42">
        <v>521.2</v>
      </c>
      <c r="D45" s="42">
        <v>62.93524509000001</v>
      </c>
      <c r="E45" s="44">
        <v>255.68961000000002</v>
      </c>
      <c r="F45" s="44">
        <f t="shared" si="0"/>
        <v>839.82485509</v>
      </c>
      <c r="G45" s="43">
        <v>27.405014220000005</v>
      </c>
      <c r="H45" s="42">
        <v>258.23817</v>
      </c>
      <c r="I45" s="42">
        <f t="shared" si="1"/>
        <v>554.1816708700001</v>
      </c>
      <c r="J45" s="45">
        <f t="shared" si="2"/>
        <v>1.8350148447577919</v>
      </c>
      <c r="K45" s="46">
        <f t="shared" si="4"/>
        <v>1.6531665268088214</v>
      </c>
    </row>
    <row r="46" spans="1:11" ht="12" customHeight="1">
      <c r="A46" s="41">
        <v>2008</v>
      </c>
      <c r="B46" s="71">
        <f>+'[1]Pop'!D229</f>
        <v>304.797761</v>
      </c>
      <c r="C46" s="42">
        <v>536.44</v>
      </c>
      <c r="D46" s="42">
        <v>77.33535425773081</v>
      </c>
      <c r="E46" s="44">
        <v>258.23817</v>
      </c>
      <c r="F46" s="44">
        <f t="shared" si="0"/>
        <v>872.013524257731</v>
      </c>
      <c r="G46" s="43">
        <v>40.4939419861152</v>
      </c>
      <c r="H46" s="42">
        <v>283.57281</v>
      </c>
      <c r="I46" s="42">
        <f t="shared" si="1"/>
        <v>547.9467722716158</v>
      </c>
      <c r="J46" s="45">
        <f t="shared" si="2"/>
        <v>1.7977388366432778</v>
      </c>
      <c r="K46" s="46">
        <f t="shared" si="4"/>
        <v>1.6195845375164664</v>
      </c>
    </row>
    <row r="47" spans="1:11" ht="12" customHeight="1">
      <c r="A47" s="41">
        <v>2009</v>
      </c>
      <c r="B47" s="71">
        <f>+'[1]Pop'!D230</f>
        <v>307.439406</v>
      </c>
      <c r="C47" s="42">
        <v>502.56</v>
      </c>
      <c r="D47" s="42">
        <v>72.28318222785661</v>
      </c>
      <c r="E47" s="44">
        <v>283.57281</v>
      </c>
      <c r="F47" s="44">
        <f t="shared" si="0"/>
        <v>858.4159922278566</v>
      </c>
      <c r="G47" s="43">
        <v>34.112817833179804</v>
      </c>
      <c r="H47" s="42">
        <v>305.94375</v>
      </c>
      <c r="I47" s="42">
        <f t="shared" si="1"/>
        <v>518.3594243946768</v>
      </c>
      <c r="J47" s="45">
        <f t="shared" si="2"/>
        <v>1.686053948447574</v>
      </c>
      <c r="K47" s="46">
        <f t="shared" si="4"/>
        <v>1.5189675211239404</v>
      </c>
    </row>
    <row r="48" spans="1:11" ht="12" customHeight="1">
      <c r="A48" s="41">
        <v>2010</v>
      </c>
      <c r="B48" s="71">
        <f>+'[1]Pop'!D231</f>
        <v>309.741279</v>
      </c>
      <c r="C48" s="42">
        <v>441.14</v>
      </c>
      <c r="D48" s="42">
        <v>65.536657609984</v>
      </c>
      <c r="E48" s="44">
        <v>305.94375</v>
      </c>
      <c r="F48" s="44">
        <f t="shared" si="0"/>
        <v>812.620407609984</v>
      </c>
      <c r="G48" s="43">
        <v>38.494946540776</v>
      </c>
      <c r="H48" s="42">
        <v>307.01157</v>
      </c>
      <c r="I48" s="42">
        <f t="shared" si="1"/>
        <v>467.11389106920797</v>
      </c>
      <c r="J48" s="45">
        <f t="shared" si="2"/>
        <v>1.5080776207074678</v>
      </c>
      <c r="K48" s="46">
        <f t="shared" si="4"/>
        <v>1.3586284871238448</v>
      </c>
    </row>
    <row r="49" spans="1:11" ht="12" customHeight="1">
      <c r="A49" s="92">
        <v>2011</v>
      </c>
      <c r="B49" s="93">
        <f>+'[1]Pop'!D232</f>
        <v>311.973914</v>
      </c>
      <c r="C49" s="94">
        <v>440.16</v>
      </c>
      <c r="D49" s="94">
        <v>57.273663585974</v>
      </c>
      <c r="E49" s="95">
        <v>307.01157</v>
      </c>
      <c r="F49" s="95">
        <f t="shared" si="0"/>
        <v>804.445233585974</v>
      </c>
      <c r="G49" s="96">
        <v>47.517393794398</v>
      </c>
      <c r="H49" s="94">
        <v>265.18899</v>
      </c>
      <c r="I49" s="94">
        <f t="shared" si="1"/>
        <v>491.73884979157606</v>
      </c>
      <c r="J49" s="97">
        <f t="shared" si="2"/>
        <v>1.5762178429815004</v>
      </c>
      <c r="K49" s="88">
        <f t="shared" si="4"/>
        <v>1.4200160747581083</v>
      </c>
    </row>
    <row r="50" spans="1:12" ht="12" customHeight="1">
      <c r="A50" s="92">
        <v>2012</v>
      </c>
      <c r="B50" s="93">
        <f>+'[1]Pop'!D233</f>
        <v>314.167558</v>
      </c>
      <c r="C50" s="94">
        <v>553.76</v>
      </c>
      <c r="D50" s="94">
        <v>60.836256973976</v>
      </c>
      <c r="E50" s="95">
        <v>265.18899</v>
      </c>
      <c r="F50" s="95">
        <f t="shared" si="0"/>
        <v>879.785246973976</v>
      </c>
      <c r="G50" s="96">
        <v>42.522054685549996</v>
      </c>
      <c r="H50" s="94">
        <v>243.71049000000002</v>
      </c>
      <c r="I50" s="94">
        <f t="shared" si="1"/>
        <v>593.552702288426</v>
      </c>
      <c r="J50" s="97">
        <f t="shared" si="2"/>
        <v>1.8892870609142463</v>
      </c>
      <c r="K50" s="88">
        <f t="shared" si="4"/>
        <v>1.7020604152380596</v>
      </c>
      <c r="L50"/>
    </row>
    <row r="51" spans="1:12" ht="12" customHeight="1">
      <c r="A51" s="92">
        <v>2013</v>
      </c>
      <c r="B51" s="93">
        <f>+'[1]Pop'!D234</f>
        <v>316.294766</v>
      </c>
      <c r="C51" s="94">
        <v>464.1</v>
      </c>
      <c r="D51" s="94">
        <v>66.024666561172</v>
      </c>
      <c r="E51" s="95">
        <v>243.71049000000002</v>
      </c>
      <c r="F51" s="95">
        <f t="shared" si="0"/>
        <v>773.8351565611721</v>
      </c>
      <c r="G51" s="96">
        <v>41.72850722809999</v>
      </c>
      <c r="H51" s="94">
        <v>253.73046000000005</v>
      </c>
      <c r="I51" s="94">
        <f aca="true" t="shared" si="5" ref="I51:I57">F51-SUM(G51,H51)</f>
        <v>478.37618933307203</v>
      </c>
      <c r="J51" s="97">
        <f aca="true" t="shared" si="6" ref="J51:J57">IF(I51=0,0,IF(B51=0,0,I51/B51))</f>
        <v>1.5124378926114512</v>
      </c>
      <c r="K51" s="88">
        <f t="shared" si="4"/>
        <v>1.3625566600103163</v>
      </c>
      <c r="L51"/>
    </row>
    <row r="52" spans="1:12" ht="12" customHeight="1">
      <c r="A52" s="92">
        <v>2014</v>
      </c>
      <c r="B52" s="93">
        <f>+'[1]Pop'!D235</f>
        <v>318.576955</v>
      </c>
      <c r="C52" s="94">
        <v>488.3</v>
      </c>
      <c r="D52" s="94">
        <v>68.51864271571</v>
      </c>
      <c r="E52" s="95">
        <v>253.73046000000005</v>
      </c>
      <c r="F52" s="95">
        <f t="shared" si="0"/>
        <v>810.54910271571</v>
      </c>
      <c r="G52" s="96">
        <v>40.70452605392799</v>
      </c>
      <c r="H52" s="94">
        <v>270.00861000000003</v>
      </c>
      <c r="I52" s="94">
        <f t="shared" si="5"/>
        <v>499.835966661782</v>
      </c>
      <c r="J52" s="97">
        <f t="shared" si="6"/>
        <v>1.568964605935737</v>
      </c>
      <c r="K52" s="88">
        <f t="shared" si="4"/>
        <v>1.4134816269691322</v>
      </c>
      <c r="L52"/>
    </row>
    <row r="53" spans="1:12" ht="12" customHeight="1">
      <c r="A53" s="92">
        <v>2015</v>
      </c>
      <c r="B53" s="93">
        <f>+'[1]Pop'!D236</f>
        <v>320.870703</v>
      </c>
      <c r="C53" s="94">
        <v>484.66</v>
      </c>
      <c r="D53" s="94">
        <v>67.549141008668</v>
      </c>
      <c r="E53" s="95">
        <v>270.00861000000003</v>
      </c>
      <c r="F53" s="95">
        <f t="shared" si="0"/>
        <v>822.2177510086681</v>
      </c>
      <c r="G53" s="96">
        <v>43.037096025791996</v>
      </c>
      <c r="H53" s="94">
        <v>305.00358000000006</v>
      </c>
      <c r="I53" s="94">
        <f t="shared" si="5"/>
        <v>474.17707498287604</v>
      </c>
      <c r="J53" s="97">
        <f t="shared" si="6"/>
        <v>1.477782391940208</v>
      </c>
      <c r="K53" s="88">
        <f t="shared" si="4"/>
        <v>1.3313354882344215</v>
      </c>
      <c r="L53"/>
    </row>
    <row r="54" spans="1:12" ht="12" customHeight="1">
      <c r="A54" s="127">
        <v>2016</v>
      </c>
      <c r="B54" s="128">
        <f>+'[1]Pop'!D237</f>
        <v>323.161011</v>
      </c>
      <c r="C54" s="129">
        <v>357.40434664008563</v>
      </c>
      <c r="D54" s="129">
        <v>66.897950714782</v>
      </c>
      <c r="E54" s="130">
        <v>305.00358000000006</v>
      </c>
      <c r="F54" s="130">
        <f t="shared" si="0"/>
        <v>729.3058773548677</v>
      </c>
      <c r="G54" s="142">
        <v>46.871429552222</v>
      </c>
      <c r="H54" s="129">
        <v>359.4402</v>
      </c>
      <c r="I54" s="129">
        <f t="shared" si="5"/>
        <v>322.99424780264565</v>
      </c>
      <c r="J54" s="131">
        <f t="shared" si="6"/>
        <v>0.9994839625088487</v>
      </c>
      <c r="K54" s="46">
        <f t="shared" si="4"/>
        <v>0.900436002260224</v>
      </c>
      <c r="L54"/>
    </row>
    <row r="55" spans="1:12" ht="12" customHeight="1">
      <c r="A55" s="127">
        <v>2017</v>
      </c>
      <c r="B55" s="128">
        <f>+'[1]Pop'!D238</f>
        <v>325.20603</v>
      </c>
      <c r="C55" s="129">
        <v>348.28780861616264</v>
      </c>
      <c r="D55" s="129">
        <v>59.589888505158</v>
      </c>
      <c r="E55" s="130">
        <v>359.4402</v>
      </c>
      <c r="F55" s="130">
        <f t="shared" si="0"/>
        <v>767.3178971213206</v>
      </c>
      <c r="G55" s="142">
        <v>37.06958034445599</v>
      </c>
      <c r="H55" s="129">
        <v>307.69866</v>
      </c>
      <c r="I55" s="129">
        <f t="shared" si="5"/>
        <v>422.5496567768646</v>
      </c>
      <c r="J55" s="131">
        <f t="shared" si="6"/>
        <v>1.2993290953948935</v>
      </c>
      <c r="K55" s="46">
        <f t="shared" si="4"/>
        <v>1.1705667526080121</v>
      </c>
      <c r="L55"/>
    </row>
    <row r="56" spans="1:12" ht="12" customHeight="1">
      <c r="A56" s="169">
        <v>2018</v>
      </c>
      <c r="B56" s="170">
        <f>+'[1]Pop'!D239</f>
        <v>326.923976</v>
      </c>
      <c r="C56" s="171">
        <v>298.01193367694253</v>
      </c>
      <c r="D56" s="171">
        <v>78.8265628854</v>
      </c>
      <c r="E56" s="172">
        <v>307.69866</v>
      </c>
      <c r="F56" s="172">
        <f t="shared" si="0"/>
        <v>684.5371565623425</v>
      </c>
      <c r="G56" s="177">
        <v>36.577582133378</v>
      </c>
      <c r="H56" s="171">
        <v>230.66688000000002</v>
      </c>
      <c r="I56" s="171">
        <f t="shared" si="5"/>
        <v>417.29269442896447</v>
      </c>
      <c r="J56" s="173">
        <f t="shared" si="6"/>
        <v>1.2764212020624772</v>
      </c>
      <c r="K56" s="46">
        <f t="shared" si="4"/>
        <v>1.1499290108670965</v>
      </c>
      <c r="L56"/>
    </row>
    <row r="57" spans="1:12" ht="12" customHeight="1" thickBot="1">
      <c r="A57" s="133">
        <v>2019</v>
      </c>
      <c r="B57" s="134">
        <f>+'[1]Pop'!D240</f>
        <v>328.475998</v>
      </c>
      <c r="C57" s="184">
        <v>368.64915825063656</v>
      </c>
      <c r="D57" s="135">
        <v>83.991165442602</v>
      </c>
      <c r="E57" s="185">
        <v>230.66688000000002</v>
      </c>
      <c r="F57" s="136">
        <f t="shared" si="0"/>
        <v>683.3072036932385</v>
      </c>
      <c r="G57" s="143">
        <v>34.856642092734</v>
      </c>
      <c r="H57" s="184">
        <v>236.03928000000002</v>
      </c>
      <c r="I57" s="135">
        <f t="shared" si="5"/>
        <v>412.41128160050454</v>
      </c>
      <c r="J57" s="137">
        <f t="shared" si="6"/>
        <v>1.2555294271470774</v>
      </c>
      <c r="K57" s="46">
        <f t="shared" si="4"/>
        <v>1.131107592024394</v>
      </c>
      <c r="L57"/>
    </row>
    <row r="58" spans="1:11" ht="12" customHeight="1" thickTop="1">
      <c r="A58" s="267" t="s">
        <v>108</v>
      </c>
      <c r="B58" s="268"/>
      <c r="C58" s="268"/>
      <c r="D58" s="268"/>
      <c r="E58" s="268"/>
      <c r="F58" s="268"/>
      <c r="G58" s="268"/>
      <c r="H58" s="268"/>
      <c r="I58" s="268"/>
      <c r="J58" s="268"/>
      <c r="K58" s="269"/>
    </row>
    <row r="59" spans="1:11" ht="12" customHeight="1">
      <c r="A59" s="305"/>
      <c r="B59" s="306"/>
      <c r="C59" s="306"/>
      <c r="D59" s="306"/>
      <c r="E59" s="306"/>
      <c r="F59" s="306"/>
      <c r="G59" s="306"/>
      <c r="H59" s="306"/>
      <c r="I59" s="306"/>
      <c r="J59" s="306"/>
      <c r="K59" s="307"/>
    </row>
    <row r="60" spans="1:11" ht="12" customHeight="1">
      <c r="A60" s="270"/>
      <c r="B60" s="271"/>
      <c r="C60" s="271"/>
      <c r="D60" s="271"/>
      <c r="E60" s="271"/>
      <c r="F60" s="271"/>
      <c r="G60" s="271"/>
      <c r="H60" s="271"/>
      <c r="I60" s="271"/>
      <c r="J60" s="271"/>
      <c r="K60" s="272"/>
    </row>
    <row r="61" spans="1:11" ht="12" customHeight="1">
      <c r="A61" s="288"/>
      <c r="B61" s="289"/>
      <c r="C61" s="289"/>
      <c r="D61" s="289"/>
      <c r="E61" s="289"/>
      <c r="F61" s="289"/>
      <c r="G61" s="289"/>
      <c r="H61" s="289"/>
      <c r="I61" s="289"/>
      <c r="J61" s="289"/>
      <c r="K61" s="290"/>
    </row>
    <row r="62" spans="1:11" ht="12" customHeight="1">
      <c r="A62" s="255" t="s">
        <v>97</v>
      </c>
      <c r="B62" s="256"/>
      <c r="C62" s="256"/>
      <c r="D62" s="256"/>
      <c r="E62" s="256"/>
      <c r="F62" s="256"/>
      <c r="G62" s="256"/>
      <c r="H62" s="256"/>
      <c r="I62" s="256"/>
      <c r="J62" s="256"/>
      <c r="K62" s="257"/>
    </row>
  </sheetData>
  <sheetProtection/>
  <mergeCells count="21">
    <mergeCell ref="J1:K1"/>
    <mergeCell ref="A1:I1"/>
    <mergeCell ref="A2:A6"/>
    <mergeCell ref="B2:B6"/>
    <mergeCell ref="C3:C6"/>
    <mergeCell ref="C7:I7"/>
    <mergeCell ref="A62:K62"/>
    <mergeCell ref="J4:J6"/>
    <mergeCell ref="J3:K3"/>
    <mergeCell ref="K4:K6"/>
    <mergeCell ref="F3:F6"/>
    <mergeCell ref="G3:G6"/>
    <mergeCell ref="A61:K61"/>
    <mergeCell ref="G2:H2"/>
    <mergeCell ref="I2:K2"/>
    <mergeCell ref="E3:E6"/>
    <mergeCell ref="H3:H6"/>
    <mergeCell ref="D3:D6"/>
    <mergeCell ref="I3:I6"/>
    <mergeCell ref="A58:K60"/>
    <mergeCell ref="J7:K7"/>
  </mergeCells>
  <printOptions horizontalCentered="1" verticalCentered="1"/>
  <pageMargins left="0.75" right="0.75" top="0.75" bottom="0.75" header="0.5" footer="0.5"/>
  <pageSetup fitToHeight="1" fitToWidth="1" horizontalDpi="600" verticalDpi="600" orientation="landscape" scale="82" r:id="rId1"/>
  <ignoredErrors>
    <ignoredError sqref="K43"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30" customWidth="1"/>
    <col min="2" max="2" width="12.7109375" style="27" customWidth="1"/>
    <col min="3" max="9" width="12.7109375" style="28" customWidth="1"/>
    <col min="10" max="12" width="12.7109375" style="29" customWidth="1"/>
    <col min="13" max="16384" width="12.7109375" style="30" customWidth="1"/>
  </cols>
  <sheetData>
    <row r="1" spans="1:12" s="61" customFormat="1" ht="12" customHeight="1" thickBot="1">
      <c r="A1" s="320" t="s">
        <v>91</v>
      </c>
      <c r="B1" s="320"/>
      <c r="C1" s="320"/>
      <c r="D1" s="320"/>
      <c r="E1" s="320"/>
      <c r="F1" s="320"/>
      <c r="G1" s="320"/>
      <c r="H1" s="320"/>
      <c r="I1" s="320"/>
      <c r="J1" s="224" t="s">
        <v>50</v>
      </c>
      <c r="K1" s="224"/>
      <c r="L1" s="60"/>
    </row>
    <row r="2" spans="1:11" ht="12" customHeight="1" thickTop="1">
      <c r="A2" s="312" t="s">
        <v>41</v>
      </c>
      <c r="B2" s="313" t="s">
        <v>42</v>
      </c>
      <c r="C2" s="321" t="s">
        <v>1</v>
      </c>
      <c r="D2" s="322"/>
      <c r="E2" s="322"/>
      <c r="F2" s="322"/>
      <c r="G2" s="326" t="s">
        <v>82</v>
      </c>
      <c r="H2" s="327"/>
      <c r="I2" s="326" t="s">
        <v>81</v>
      </c>
      <c r="J2" s="327"/>
      <c r="K2" s="327"/>
    </row>
    <row r="3" spans="1:11" ht="12" customHeight="1">
      <c r="A3" s="276"/>
      <c r="B3" s="265"/>
      <c r="C3" s="314" t="s">
        <v>74</v>
      </c>
      <c r="D3" s="323" t="s">
        <v>98</v>
      </c>
      <c r="E3" s="323" t="s">
        <v>76</v>
      </c>
      <c r="F3" s="323" t="s">
        <v>43</v>
      </c>
      <c r="G3" s="323" t="s">
        <v>99</v>
      </c>
      <c r="H3" s="323" t="s">
        <v>75</v>
      </c>
      <c r="I3" s="331" t="s">
        <v>100</v>
      </c>
      <c r="J3" s="318" t="s">
        <v>33</v>
      </c>
      <c r="K3" s="319"/>
    </row>
    <row r="4" spans="1:11" ht="12" customHeight="1">
      <c r="A4" s="276"/>
      <c r="B4" s="265"/>
      <c r="C4" s="259"/>
      <c r="D4" s="324"/>
      <c r="E4" s="324"/>
      <c r="F4" s="324"/>
      <c r="G4" s="324"/>
      <c r="H4" s="324"/>
      <c r="I4" s="332"/>
      <c r="J4" s="328" t="s">
        <v>3</v>
      </c>
      <c r="K4" s="291" t="s">
        <v>44</v>
      </c>
    </row>
    <row r="5" spans="1:11" ht="12" customHeight="1">
      <c r="A5" s="276"/>
      <c r="B5" s="265"/>
      <c r="C5" s="259"/>
      <c r="D5" s="324"/>
      <c r="E5" s="324"/>
      <c r="F5" s="324"/>
      <c r="G5" s="324"/>
      <c r="H5" s="324"/>
      <c r="I5" s="332"/>
      <c r="J5" s="329"/>
      <c r="K5" s="292"/>
    </row>
    <row r="6" spans="1:11" ht="12" customHeight="1">
      <c r="A6" s="277"/>
      <c r="B6" s="266"/>
      <c r="C6" s="260"/>
      <c r="D6" s="325"/>
      <c r="E6" s="325"/>
      <c r="F6" s="325"/>
      <c r="G6" s="325"/>
      <c r="H6" s="325"/>
      <c r="I6" s="333"/>
      <c r="J6" s="330"/>
      <c r="K6" s="293"/>
    </row>
    <row r="7" spans="1:12" ht="12" customHeight="1">
      <c r="A7" s="77"/>
      <c r="B7" s="78" t="s">
        <v>54</v>
      </c>
      <c r="C7" s="334" t="s">
        <v>64</v>
      </c>
      <c r="D7" s="334"/>
      <c r="E7" s="334"/>
      <c r="F7" s="334"/>
      <c r="G7" s="334"/>
      <c r="H7" s="334"/>
      <c r="I7" s="334"/>
      <c r="J7" s="335" t="s">
        <v>65</v>
      </c>
      <c r="K7" s="336"/>
      <c r="L7" s="74"/>
    </row>
    <row r="8" spans="1:11" ht="12" customHeight="1">
      <c r="A8" s="49">
        <v>1970</v>
      </c>
      <c r="B8" s="72">
        <f>'[1]Pop'!D191</f>
        <v>205.052</v>
      </c>
      <c r="C8" s="50">
        <v>6185.9</v>
      </c>
      <c r="D8" s="51" t="s">
        <v>2</v>
      </c>
      <c r="E8" s="50">
        <v>880.9</v>
      </c>
      <c r="F8" s="50">
        <f aca="true" t="shared" si="0" ref="F8:F57">SUM(C8,D8,E8)</f>
        <v>7066.799999999999</v>
      </c>
      <c r="G8" s="52" t="s">
        <v>2</v>
      </c>
      <c r="H8" s="50">
        <v>1217.3</v>
      </c>
      <c r="I8" s="50">
        <f aca="true" t="shared" si="1" ref="I8:I15">F8-SUM(G8,H8)</f>
        <v>5849.499999999999</v>
      </c>
      <c r="J8" s="53">
        <f aca="true" t="shared" si="2" ref="J8:J50">IF(I8=0,0,IF(B8=0,0,I8/B8))</f>
        <v>28.526910247156817</v>
      </c>
      <c r="K8" s="53">
        <f>J8*0.45</f>
        <v>12.837109611220567</v>
      </c>
    </row>
    <row r="9" spans="1:11" ht="12" customHeight="1">
      <c r="A9" s="99">
        <v>1971</v>
      </c>
      <c r="B9" s="100">
        <f>'[1]Pop'!D192</f>
        <v>207.661</v>
      </c>
      <c r="C9" s="101">
        <v>6355.1</v>
      </c>
      <c r="D9" s="102" t="s">
        <v>2</v>
      </c>
      <c r="E9" s="101">
        <v>1217.3</v>
      </c>
      <c r="F9" s="101">
        <f t="shared" si="0"/>
        <v>7572.400000000001</v>
      </c>
      <c r="G9" s="102" t="s">
        <v>2</v>
      </c>
      <c r="H9" s="101">
        <v>1317.3</v>
      </c>
      <c r="I9" s="101">
        <f t="shared" si="1"/>
        <v>6255.1</v>
      </c>
      <c r="J9" s="103">
        <f t="shared" si="2"/>
        <v>30.121688713817232</v>
      </c>
      <c r="K9" s="103">
        <f>J9*0.46</f>
        <v>13.855976808355928</v>
      </c>
    </row>
    <row r="10" spans="1:11" ht="12" customHeight="1">
      <c r="A10" s="99">
        <v>1972</v>
      </c>
      <c r="B10" s="100">
        <f>'[1]Pop'!D193</f>
        <v>209.896</v>
      </c>
      <c r="C10" s="101">
        <v>6402.7</v>
      </c>
      <c r="D10" s="102" t="s">
        <v>2</v>
      </c>
      <c r="E10" s="101">
        <v>1317.3</v>
      </c>
      <c r="F10" s="101">
        <f t="shared" si="0"/>
        <v>7720</v>
      </c>
      <c r="G10" s="102" t="s">
        <v>2</v>
      </c>
      <c r="H10" s="101">
        <v>1354.5</v>
      </c>
      <c r="I10" s="101">
        <f t="shared" si="1"/>
        <v>6365.5</v>
      </c>
      <c r="J10" s="103">
        <f t="shared" si="2"/>
        <v>30.326923809886804</v>
      </c>
      <c r="K10" s="103">
        <f>J10*0.47</f>
        <v>14.253654190646797</v>
      </c>
    </row>
    <row r="11" spans="1:11" ht="12" customHeight="1">
      <c r="A11" s="99">
        <v>1973</v>
      </c>
      <c r="B11" s="100">
        <f>'[1]Pop'!D194</f>
        <v>211.909</v>
      </c>
      <c r="C11" s="101">
        <v>6991.3</v>
      </c>
      <c r="D11" s="102" t="s">
        <v>2</v>
      </c>
      <c r="E11" s="101">
        <v>1354.5</v>
      </c>
      <c r="F11" s="101">
        <f t="shared" si="0"/>
        <v>8345.8</v>
      </c>
      <c r="G11" s="102" t="s">
        <v>2</v>
      </c>
      <c r="H11" s="101">
        <v>1098.6</v>
      </c>
      <c r="I11" s="101">
        <f t="shared" si="1"/>
        <v>7247.199999999999</v>
      </c>
      <c r="J11" s="103">
        <f t="shared" si="2"/>
        <v>34.19958567120792</v>
      </c>
      <c r="K11" s="103">
        <f>J11*0.48</f>
        <v>16.4158011221798</v>
      </c>
    </row>
    <row r="12" spans="1:11" ht="12" customHeight="1">
      <c r="A12" s="99">
        <v>1974</v>
      </c>
      <c r="B12" s="100">
        <f>'[1]Pop'!D195</f>
        <v>213.854</v>
      </c>
      <c r="C12" s="101">
        <v>7842.4</v>
      </c>
      <c r="D12" s="102" t="s">
        <v>2</v>
      </c>
      <c r="E12" s="101">
        <v>1098.6</v>
      </c>
      <c r="F12" s="101">
        <f t="shared" si="0"/>
        <v>8941</v>
      </c>
      <c r="G12" s="102" t="s">
        <v>2</v>
      </c>
      <c r="H12" s="101">
        <v>1386.9</v>
      </c>
      <c r="I12" s="101">
        <f t="shared" si="1"/>
        <v>7554.1</v>
      </c>
      <c r="J12" s="103">
        <f t="shared" si="2"/>
        <v>35.32363201062407</v>
      </c>
      <c r="K12" s="103">
        <f>J12*0.49</f>
        <v>17.308579685205792</v>
      </c>
    </row>
    <row r="13" spans="1:11" ht="12" customHeight="1">
      <c r="A13" s="104">
        <v>1975</v>
      </c>
      <c r="B13" s="100">
        <f>'[1]Pop'!D196</f>
        <v>215.973</v>
      </c>
      <c r="C13" s="101">
        <v>7997.5</v>
      </c>
      <c r="D13" s="102" t="s">
        <v>2</v>
      </c>
      <c r="E13" s="101">
        <v>1386.9</v>
      </c>
      <c r="F13" s="101">
        <f t="shared" si="0"/>
        <v>9384.4</v>
      </c>
      <c r="G13" s="102" t="s">
        <v>2</v>
      </c>
      <c r="H13" s="101">
        <v>1364.4</v>
      </c>
      <c r="I13" s="101">
        <f t="shared" si="1"/>
        <v>8020</v>
      </c>
      <c r="J13" s="103">
        <f t="shared" si="2"/>
        <v>37.13427141355632</v>
      </c>
      <c r="K13" s="103">
        <f>J13*0.5</f>
        <v>18.56713570677816</v>
      </c>
    </row>
    <row r="14" spans="1:11" ht="12" customHeight="1">
      <c r="A14" s="54">
        <v>1976</v>
      </c>
      <c r="B14" s="72">
        <f>'[1]Pop'!D197</f>
        <v>218.035</v>
      </c>
      <c r="C14" s="50">
        <v>9252.6</v>
      </c>
      <c r="D14" s="52" t="s">
        <v>2</v>
      </c>
      <c r="E14" s="50">
        <v>1364.4</v>
      </c>
      <c r="F14" s="50">
        <f t="shared" si="0"/>
        <v>10617</v>
      </c>
      <c r="G14" s="52" t="s">
        <v>2</v>
      </c>
      <c r="H14" s="50">
        <v>1500.8</v>
      </c>
      <c r="I14" s="50">
        <f t="shared" si="1"/>
        <v>9116.2</v>
      </c>
      <c r="J14" s="53">
        <f t="shared" si="2"/>
        <v>41.81071846263215</v>
      </c>
      <c r="K14" s="53">
        <f aca="true" t="shared" si="3" ref="K14:K44">J14*0.5</f>
        <v>20.905359231316076</v>
      </c>
    </row>
    <row r="15" spans="1:11" ht="12" customHeight="1">
      <c r="A15" s="54">
        <v>1977</v>
      </c>
      <c r="B15" s="72">
        <f>'[1]Pop'!D198</f>
        <v>220.23899999999998</v>
      </c>
      <c r="C15" s="50">
        <v>9454.6</v>
      </c>
      <c r="D15" s="52" t="s">
        <v>2</v>
      </c>
      <c r="E15" s="50">
        <v>1500.8</v>
      </c>
      <c r="F15" s="50">
        <f t="shared" si="0"/>
        <v>10955.4</v>
      </c>
      <c r="G15" s="52" t="s">
        <v>2</v>
      </c>
      <c r="H15" s="50">
        <v>1659.5</v>
      </c>
      <c r="I15" s="50">
        <f t="shared" si="1"/>
        <v>9295.9</v>
      </c>
      <c r="J15" s="53">
        <f t="shared" si="2"/>
        <v>42.20823741480846</v>
      </c>
      <c r="K15" s="53">
        <f t="shared" si="3"/>
        <v>21.10411870740423</v>
      </c>
    </row>
    <row r="16" spans="1:11" ht="12" customHeight="1">
      <c r="A16" s="54">
        <v>1978</v>
      </c>
      <c r="B16" s="72">
        <f>'[1]Pop'!D199</f>
        <v>222.585</v>
      </c>
      <c r="C16" s="50">
        <v>9494.5</v>
      </c>
      <c r="D16" s="50">
        <v>12.63</v>
      </c>
      <c r="E16" s="50">
        <v>1659.5</v>
      </c>
      <c r="F16" s="50">
        <f t="shared" si="0"/>
        <v>11166.63</v>
      </c>
      <c r="G16" s="50">
        <v>106.2</v>
      </c>
      <c r="H16" s="50">
        <v>1554.946</v>
      </c>
      <c r="I16" s="50">
        <f>F16-SUM(G16,H16)-31.1</f>
        <v>9474.383999999998</v>
      </c>
      <c r="J16" s="53">
        <f t="shared" si="2"/>
        <v>42.56524024529954</v>
      </c>
      <c r="K16" s="53">
        <f t="shared" si="3"/>
        <v>21.28262012264977</v>
      </c>
    </row>
    <row r="17" spans="1:11" ht="12" customHeight="1">
      <c r="A17" s="54">
        <v>1979</v>
      </c>
      <c r="B17" s="72">
        <f>'[1]Pop'!D200</f>
        <v>225.055</v>
      </c>
      <c r="C17" s="50">
        <v>8874</v>
      </c>
      <c r="D17" s="50">
        <v>32.85</v>
      </c>
      <c r="E17" s="50">
        <v>1554.946</v>
      </c>
      <c r="F17" s="50">
        <f t="shared" si="0"/>
        <v>10461.796</v>
      </c>
      <c r="G17" s="50">
        <v>133.49</v>
      </c>
      <c r="H17" s="50">
        <v>1624.416</v>
      </c>
      <c r="I17" s="50">
        <f>F17-SUM(G17,H17)-38.4</f>
        <v>8665.49</v>
      </c>
      <c r="J17" s="53">
        <f t="shared" si="2"/>
        <v>38.50387683010819</v>
      </c>
      <c r="K17" s="53">
        <f t="shared" si="3"/>
        <v>19.251938415054095</v>
      </c>
    </row>
    <row r="18" spans="1:11" ht="12" customHeight="1">
      <c r="A18" s="49">
        <v>1980</v>
      </c>
      <c r="B18" s="72">
        <f>'[1]Pop'!D201</f>
        <v>227.726</v>
      </c>
      <c r="C18" s="50">
        <v>8088.1</v>
      </c>
      <c r="D18" s="50">
        <v>21.83</v>
      </c>
      <c r="E18" s="50">
        <v>1624.416</v>
      </c>
      <c r="F18" s="50">
        <f t="shared" si="0"/>
        <v>9734.346</v>
      </c>
      <c r="G18" s="50">
        <v>168.74</v>
      </c>
      <c r="H18" s="50">
        <v>1459.824</v>
      </c>
      <c r="I18" s="50">
        <f>F18-SUM(G18,H18)-43.2</f>
        <v>8062.581999999999</v>
      </c>
      <c r="J18" s="53">
        <f t="shared" si="2"/>
        <v>35.40474956746265</v>
      </c>
      <c r="K18" s="53">
        <f t="shared" si="3"/>
        <v>17.702374783731326</v>
      </c>
    </row>
    <row r="19" spans="1:11" ht="12" customHeight="1">
      <c r="A19" s="99">
        <v>1981</v>
      </c>
      <c r="B19" s="100">
        <f>'[1]Pop'!D202</f>
        <v>229.966</v>
      </c>
      <c r="C19" s="101">
        <v>9664.1</v>
      </c>
      <c r="D19" s="101">
        <v>29.98</v>
      </c>
      <c r="E19" s="101">
        <v>1459.824</v>
      </c>
      <c r="F19" s="101">
        <f t="shared" si="0"/>
        <v>11153.904</v>
      </c>
      <c r="G19" s="101">
        <v>192.77</v>
      </c>
      <c r="H19" s="101">
        <v>1377.376</v>
      </c>
      <c r="I19" s="101">
        <f>F19-SUM(G19,H19)-43.5</f>
        <v>9540.258</v>
      </c>
      <c r="J19" s="103">
        <f t="shared" si="2"/>
        <v>41.48551525008045</v>
      </c>
      <c r="K19" s="103">
        <f t="shared" si="3"/>
        <v>20.742757625040223</v>
      </c>
    </row>
    <row r="20" spans="1:11" ht="12" customHeight="1">
      <c r="A20" s="99">
        <v>1982</v>
      </c>
      <c r="B20" s="100">
        <f>'[1]Pop'!D203</f>
        <v>232.188</v>
      </c>
      <c r="C20" s="101">
        <v>9330.3</v>
      </c>
      <c r="D20" s="101">
        <v>44.33</v>
      </c>
      <c r="E20" s="101">
        <v>1377.376</v>
      </c>
      <c r="F20" s="101">
        <f t="shared" si="0"/>
        <v>10752.006</v>
      </c>
      <c r="G20" s="101">
        <v>219.44</v>
      </c>
      <c r="H20" s="101">
        <v>1534.618</v>
      </c>
      <c r="I20" s="101">
        <f>F20-SUM(G20,H20)-29.1</f>
        <v>8968.848</v>
      </c>
      <c r="J20" s="103">
        <f t="shared" si="2"/>
        <v>38.62752597033439</v>
      </c>
      <c r="K20" s="103">
        <f t="shared" si="3"/>
        <v>19.313762985167195</v>
      </c>
    </row>
    <row r="21" spans="1:11" ht="12" customHeight="1">
      <c r="A21" s="99">
        <v>1983</v>
      </c>
      <c r="B21" s="100">
        <f>'[1]Pop'!D204</f>
        <v>234.307</v>
      </c>
      <c r="C21" s="101">
        <v>9400.5</v>
      </c>
      <c r="D21" s="101">
        <v>53.11</v>
      </c>
      <c r="E21" s="101">
        <v>1534.618</v>
      </c>
      <c r="F21" s="101">
        <f t="shared" si="0"/>
        <v>10988.228000000001</v>
      </c>
      <c r="G21" s="101">
        <v>242.71</v>
      </c>
      <c r="H21" s="101">
        <v>1545.924</v>
      </c>
      <c r="I21" s="101">
        <f>F21-SUM(G21,H21)-17.6</f>
        <v>9181.994</v>
      </c>
      <c r="J21" s="103">
        <f t="shared" si="2"/>
        <v>39.18787744284209</v>
      </c>
      <c r="K21" s="103">
        <f t="shared" si="3"/>
        <v>19.593938721421043</v>
      </c>
    </row>
    <row r="22" spans="1:11" ht="12" customHeight="1">
      <c r="A22" s="99">
        <v>1984</v>
      </c>
      <c r="B22" s="100">
        <f>'[1]Pop'!D205</f>
        <v>236.348</v>
      </c>
      <c r="C22" s="101">
        <v>10767.2</v>
      </c>
      <c r="D22" s="101">
        <v>99.47</v>
      </c>
      <c r="E22" s="101">
        <v>1545.924</v>
      </c>
      <c r="F22" s="101">
        <f t="shared" si="0"/>
        <v>12412.594000000001</v>
      </c>
      <c r="G22" s="101">
        <v>280.87</v>
      </c>
      <c r="H22" s="101">
        <v>1784.574</v>
      </c>
      <c r="I22" s="101">
        <f>F22-SUM(G22,H22)-21.3</f>
        <v>10325.850000000002</v>
      </c>
      <c r="J22" s="103">
        <f t="shared" si="2"/>
        <v>43.689178668742706</v>
      </c>
      <c r="K22" s="103">
        <f t="shared" si="3"/>
        <v>21.844589334371353</v>
      </c>
    </row>
    <row r="23" spans="1:11" ht="12" customHeight="1">
      <c r="A23" s="104">
        <v>1985</v>
      </c>
      <c r="B23" s="100">
        <f>'[1]Pop'!D206</f>
        <v>238.466</v>
      </c>
      <c r="C23" s="101">
        <v>11259.7</v>
      </c>
      <c r="D23" s="101">
        <v>138.16</v>
      </c>
      <c r="E23" s="101">
        <v>1784.574</v>
      </c>
      <c r="F23" s="101">
        <f t="shared" si="0"/>
        <v>13182.434000000001</v>
      </c>
      <c r="G23" s="101">
        <v>291.66</v>
      </c>
      <c r="H23" s="101">
        <v>2024.618</v>
      </c>
      <c r="I23" s="101">
        <f>F23-SUM(G23,H23)-37.1</f>
        <v>10829.056</v>
      </c>
      <c r="J23" s="103">
        <f t="shared" si="2"/>
        <v>45.41132069141932</v>
      </c>
      <c r="K23" s="103">
        <f t="shared" si="3"/>
        <v>22.70566034570966</v>
      </c>
    </row>
    <row r="24" spans="1:11" ht="12" customHeight="1">
      <c r="A24" s="54">
        <v>1986</v>
      </c>
      <c r="B24" s="72">
        <f>'[1]Pop'!D207</f>
        <v>240.651</v>
      </c>
      <c r="C24" s="50">
        <v>11195.2</v>
      </c>
      <c r="D24" s="50">
        <v>147.05</v>
      </c>
      <c r="E24" s="50">
        <v>2024.618</v>
      </c>
      <c r="F24" s="50">
        <f t="shared" si="0"/>
        <v>13366.868</v>
      </c>
      <c r="G24" s="50">
        <v>393.07</v>
      </c>
      <c r="H24" s="50">
        <v>1788.1</v>
      </c>
      <c r="I24" s="50">
        <f>F24-SUM(G24,H24)-48.5</f>
        <v>11137.198</v>
      </c>
      <c r="J24" s="53">
        <f t="shared" si="2"/>
        <v>46.27945863511891</v>
      </c>
      <c r="K24" s="53">
        <f t="shared" si="3"/>
        <v>23.139729317559453</v>
      </c>
    </row>
    <row r="25" spans="1:11" ht="12" customHeight="1">
      <c r="A25" s="54">
        <v>1987</v>
      </c>
      <c r="B25" s="72">
        <f>'[1]Pop'!D208</f>
        <v>242.804</v>
      </c>
      <c r="C25" s="50">
        <v>11968.2</v>
      </c>
      <c r="D25" s="50">
        <v>187.8</v>
      </c>
      <c r="E25" s="50">
        <v>1788.1</v>
      </c>
      <c r="F25" s="50">
        <f t="shared" si="0"/>
        <v>13944.1</v>
      </c>
      <c r="G25" s="50">
        <v>492.01</v>
      </c>
      <c r="H25" s="50">
        <v>1765.1</v>
      </c>
      <c r="I25" s="50">
        <f>F25-SUM(G25,H25)-66.9</f>
        <v>11620.090000000002</v>
      </c>
      <c r="J25" s="53">
        <f t="shared" si="2"/>
        <v>47.857901846757066</v>
      </c>
      <c r="K25" s="53">
        <f t="shared" si="3"/>
        <v>23.928950923378533</v>
      </c>
    </row>
    <row r="26" spans="1:11" ht="12" customHeight="1">
      <c r="A26" s="54">
        <v>1988</v>
      </c>
      <c r="B26" s="72">
        <f>'[1]Pop'!D209</f>
        <v>245.021</v>
      </c>
      <c r="C26" s="50">
        <v>11302.400000000001</v>
      </c>
      <c r="D26" s="50">
        <v>203.81</v>
      </c>
      <c r="E26" s="50">
        <v>1765.1</v>
      </c>
      <c r="F26" s="50">
        <f t="shared" si="0"/>
        <v>13271.310000000001</v>
      </c>
      <c r="G26" s="50">
        <v>618.22</v>
      </c>
      <c r="H26" s="50">
        <v>1977.4</v>
      </c>
      <c r="I26" s="50">
        <f>F26-SUM(G26,H26)-64.2</f>
        <v>10611.490000000002</v>
      </c>
      <c r="J26" s="53">
        <f t="shared" si="2"/>
        <v>43.30849192518193</v>
      </c>
      <c r="K26" s="53">
        <f t="shared" si="3"/>
        <v>21.654245962590966</v>
      </c>
    </row>
    <row r="27" spans="1:11" ht="12" customHeight="1">
      <c r="A27" s="54">
        <v>1989</v>
      </c>
      <c r="B27" s="72">
        <f>'[1]Pop'!D210</f>
        <v>247.342</v>
      </c>
      <c r="C27" s="50">
        <v>11957.400000000001</v>
      </c>
      <c r="D27" s="50">
        <v>208.41</v>
      </c>
      <c r="E27" s="50">
        <v>1977.4</v>
      </c>
      <c r="F27" s="50">
        <f t="shared" si="0"/>
        <v>14143.210000000001</v>
      </c>
      <c r="G27" s="50">
        <v>726.64</v>
      </c>
      <c r="H27" s="50">
        <v>1834.7</v>
      </c>
      <c r="I27" s="50">
        <f aca="true" t="shared" si="4" ref="I27:I50">F27-SUM(G27,H27)</f>
        <v>11581.87</v>
      </c>
      <c r="J27" s="53">
        <f t="shared" si="2"/>
        <v>46.825326875338604</v>
      </c>
      <c r="K27" s="53">
        <f t="shared" si="3"/>
        <v>23.412663437669302</v>
      </c>
    </row>
    <row r="28" spans="1:11" ht="12" customHeight="1">
      <c r="A28" s="49">
        <v>1990</v>
      </c>
      <c r="B28" s="72">
        <f>'[1]Pop'!D211</f>
        <v>250.132</v>
      </c>
      <c r="C28" s="50">
        <v>12300.694000000001</v>
      </c>
      <c r="D28" s="50">
        <v>269.83799229199997</v>
      </c>
      <c r="E28" s="50">
        <v>1834.7</v>
      </c>
      <c r="F28" s="50">
        <f t="shared" si="0"/>
        <v>14405.231992292001</v>
      </c>
      <c r="G28" s="50">
        <v>843.1930500000001</v>
      </c>
      <c r="H28" s="50">
        <v>1951.508</v>
      </c>
      <c r="I28" s="50">
        <f t="shared" si="4"/>
        <v>11610.530942292002</v>
      </c>
      <c r="J28" s="53">
        <f t="shared" si="2"/>
        <v>46.41761526830634</v>
      </c>
      <c r="K28" s="53">
        <f t="shared" si="3"/>
        <v>23.20880763415317</v>
      </c>
    </row>
    <row r="29" spans="1:11" ht="12" customHeight="1">
      <c r="A29" s="99">
        <v>1991</v>
      </c>
      <c r="B29" s="100">
        <f>'[1]Pop'!D212</f>
        <v>253.493</v>
      </c>
      <c r="C29" s="101">
        <v>13412.8155</v>
      </c>
      <c r="D29" s="101">
        <v>340.81529226799995</v>
      </c>
      <c r="E29" s="101">
        <v>1951.508</v>
      </c>
      <c r="F29" s="101">
        <f t="shared" si="0"/>
        <v>15705.138792268</v>
      </c>
      <c r="G29" s="101">
        <v>819.558172</v>
      </c>
      <c r="H29" s="101">
        <v>1940.024</v>
      </c>
      <c r="I29" s="101">
        <f t="shared" si="4"/>
        <v>12945.556620268</v>
      </c>
      <c r="J29" s="103">
        <f t="shared" si="2"/>
        <v>51.06869467901678</v>
      </c>
      <c r="K29" s="103">
        <f t="shared" si="3"/>
        <v>25.53434733950839</v>
      </c>
    </row>
    <row r="30" spans="1:11" ht="12" customHeight="1">
      <c r="A30" s="99">
        <v>1992</v>
      </c>
      <c r="B30" s="100">
        <f>'[1]Pop'!D213</f>
        <v>256.894</v>
      </c>
      <c r="C30" s="101">
        <v>13335.9473</v>
      </c>
      <c r="D30" s="101">
        <v>391.2181965559999</v>
      </c>
      <c r="E30" s="101">
        <v>1940.024</v>
      </c>
      <c r="F30" s="101">
        <f t="shared" si="0"/>
        <v>15667.189496555999</v>
      </c>
      <c r="G30" s="101">
        <v>927.65</v>
      </c>
      <c r="H30" s="101">
        <v>1926.334</v>
      </c>
      <c r="I30" s="101">
        <f t="shared" si="4"/>
        <v>12813.205496555998</v>
      </c>
      <c r="J30" s="103">
        <f t="shared" si="2"/>
        <v>49.877402728580655</v>
      </c>
      <c r="K30" s="103">
        <f t="shared" si="3"/>
        <v>24.938701364290328</v>
      </c>
    </row>
    <row r="31" spans="1:11" ht="12" customHeight="1">
      <c r="A31" s="99">
        <v>1993</v>
      </c>
      <c r="B31" s="100">
        <f>'[1]Pop'!D214</f>
        <v>260.255</v>
      </c>
      <c r="C31" s="101">
        <v>14481.675199999998</v>
      </c>
      <c r="D31" s="101">
        <v>578.663807436</v>
      </c>
      <c r="E31" s="101">
        <v>1926.334</v>
      </c>
      <c r="F31" s="101">
        <f t="shared" si="0"/>
        <v>16986.673007436</v>
      </c>
      <c r="G31" s="101">
        <v>1055.4981659999999</v>
      </c>
      <c r="H31" s="101">
        <v>2012.832</v>
      </c>
      <c r="I31" s="101">
        <f t="shared" si="4"/>
        <v>13918.342841435999</v>
      </c>
      <c r="J31" s="103">
        <f t="shared" si="2"/>
        <v>53.4796366695587</v>
      </c>
      <c r="K31" s="103">
        <f t="shared" si="3"/>
        <v>26.73981833477935</v>
      </c>
    </row>
    <row r="32" spans="1:11" ht="12" customHeight="1">
      <c r="A32" s="99">
        <v>1994</v>
      </c>
      <c r="B32" s="100">
        <f>'[1]Pop'!D215</f>
        <v>263.436</v>
      </c>
      <c r="C32" s="101">
        <v>15510.6349</v>
      </c>
      <c r="D32" s="101">
        <v>617.9717411119998</v>
      </c>
      <c r="E32" s="101">
        <v>2012.832</v>
      </c>
      <c r="F32" s="101">
        <f t="shared" si="0"/>
        <v>18141.438641112</v>
      </c>
      <c r="G32" s="101">
        <v>1276.123344</v>
      </c>
      <c r="H32" s="101">
        <v>2193.152</v>
      </c>
      <c r="I32" s="101">
        <f t="shared" si="4"/>
        <v>14672.163297112</v>
      </c>
      <c r="J32" s="103">
        <f t="shared" si="2"/>
        <v>55.69536167081189</v>
      </c>
      <c r="K32" s="103">
        <f t="shared" si="3"/>
        <v>27.847680835405946</v>
      </c>
    </row>
    <row r="33" spans="1:11" ht="12" customHeight="1">
      <c r="A33" s="104">
        <v>1995</v>
      </c>
      <c r="B33" s="100">
        <f>'[1]Pop'!D216</f>
        <v>266.557</v>
      </c>
      <c r="C33" s="101">
        <v>15980.2549</v>
      </c>
      <c r="D33" s="101">
        <v>708.1821459680001</v>
      </c>
      <c r="E33" s="101">
        <v>2193.152</v>
      </c>
      <c r="F33" s="101">
        <f t="shared" si="0"/>
        <v>18881.589045968</v>
      </c>
      <c r="G33" s="101">
        <v>1668.357776</v>
      </c>
      <c r="H33" s="101">
        <v>2247.488</v>
      </c>
      <c r="I33" s="101">
        <f t="shared" si="4"/>
        <v>14965.743269968001</v>
      </c>
      <c r="J33" s="103">
        <f t="shared" si="2"/>
        <v>56.14462674012688</v>
      </c>
      <c r="K33" s="103">
        <f t="shared" si="3"/>
        <v>28.07231337006344</v>
      </c>
    </row>
    <row r="34" spans="1:11" ht="12" customHeight="1">
      <c r="A34" s="54">
        <v>1996</v>
      </c>
      <c r="B34" s="72">
        <f>'[1]Pop'!D217</f>
        <v>269.667</v>
      </c>
      <c r="C34" s="50">
        <v>16989.0417</v>
      </c>
      <c r="D34" s="50">
        <v>935.234636996</v>
      </c>
      <c r="E34" s="50">
        <v>2247.488</v>
      </c>
      <c r="F34" s="50">
        <f t="shared" si="0"/>
        <v>20171.764336996002</v>
      </c>
      <c r="G34" s="50">
        <v>1715.115024</v>
      </c>
      <c r="H34" s="50">
        <v>2196.842</v>
      </c>
      <c r="I34" s="50">
        <f t="shared" si="4"/>
        <v>16259.807312996003</v>
      </c>
      <c r="J34" s="53">
        <f t="shared" si="2"/>
        <v>60.29587347727384</v>
      </c>
      <c r="K34" s="53">
        <f t="shared" si="3"/>
        <v>30.14793673863692</v>
      </c>
    </row>
    <row r="35" spans="1:11" ht="12" customHeight="1">
      <c r="A35" s="54">
        <v>1997</v>
      </c>
      <c r="B35" s="72">
        <f>'[1]Pop'!D218</f>
        <v>272.912</v>
      </c>
      <c r="C35" s="50">
        <v>16436.721</v>
      </c>
      <c r="D35" s="50">
        <v>1433.8059226040002</v>
      </c>
      <c r="E35" s="50">
        <v>2196.842</v>
      </c>
      <c r="F35" s="50">
        <f t="shared" si="0"/>
        <v>20067.368922604</v>
      </c>
      <c r="G35" s="50">
        <v>1918.868866</v>
      </c>
      <c r="H35" s="50">
        <v>2327.094</v>
      </c>
      <c r="I35" s="50">
        <f t="shared" si="4"/>
        <v>15821.406056604</v>
      </c>
      <c r="J35" s="53">
        <f t="shared" si="2"/>
        <v>57.97255546331419</v>
      </c>
      <c r="K35" s="53">
        <f t="shared" si="3"/>
        <v>28.986277731657093</v>
      </c>
    </row>
    <row r="36" spans="1:11" ht="12" customHeight="1">
      <c r="A36" s="54">
        <v>1998</v>
      </c>
      <c r="B36" s="72">
        <f>'[1]Pop'!D219</f>
        <v>276.115</v>
      </c>
      <c r="C36" s="50">
        <v>16347.133</v>
      </c>
      <c r="D36" s="50">
        <v>1819.445548712</v>
      </c>
      <c r="E36" s="50">
        <v>2327.094</v>
      </c>
      <c r="F36" s="50">
        <f t="shared" si="0"/>
        <v>20493.672548712002</v>
      </c>
      <c r="G36" s="50">
        <v>2075.550209</v>
      </c>
      <c r="H36" s="50">
        <v>2302.588</v>
      </c>
      <c r="I36" s="50">
        <f t="shared" si="4"/>
        <v>16115.534339712001</v>
      </c>
      <c r="J36" s="53">
        <f t="shared" si="2"/>
        <v>58.365298298578494</v>
      </c>
      <c r="K36" s="53">
        <f t="shared" si="3"/>
        <v>29.182649149289247</v>
      </c>
    </row>
    <row r="37" spans="1:11" ht="12" customHeight="1">
      <c r="A37" s="54">
        <v>1999</v>
      </c>
      <c r="B37" s="72">
        <f>'[1]Pop'!D220</f>
        <v>279.295</v>
      </c>
      <c r="C37" s="50">
        <v>16548.052900000002</v>
      </c>
      <c r="D37" s="50">
        <v>2076.4001826480003</v>
      </c>
      <c r="E37" s="50">
        <v>2302.588</v>
      </c>
      <c r="F37" s="50">
        <f t="shared" si="0"/>
        <v>20927.041082648004</v>
      </c>
      <c r="G37" s="50">
        <v>2149.876944</v>
      </c>
      <c r="H37" s="50">
        <v>2330.778</v>
      </c>
      <c r="I37" s="50">
        <f t="shared" si="4"/>
        <v>16446.386138648006</v>
      </c>
      <c r="J37" s="53">
        <f t="shared" si="2"/>
        <v>58.88535827224979</v>
      </c>
      <c r="K37" s="53">
        <f t="shared" si="3"/>
        <v>29.442679136124895</v>
      </c>
    </row>
    <row r="38" spans="1:11" ht="12" customHeight="1">
      <c r="A38" s="54">
        <v>2000</v>
      </c>
      <c r="B38" s="72">
        <f>'[1]Pop'!D221</f>
        <v>282.385</v>
      </c>
      <c r="C38" s="50">
        <v>16276.017600000001</v>
      </c>
      <c r="D38" s="50">
        <v>2398.367296688</v>
      </c>
      <c r="E38" s="50">
        <v>2330.778</v>
      </c>
      <c r="F38" s="50">
        <f t="shared" si="0"/>
        <v>21005.162896687998</v>
      </c>
      <c r="G38" s="50">
        <v>2294.750064</v>
      </c>
      <c r="H38" s="50">
        <v>2379.326</v>
      </c>
      <c r="I38" s="50">
        <f t="shared" si="4"/>
        <v>16331.086832687997</v>
      </c>
      <c r="J38" s="53">
        <f t="shared" si="2"/>
        <v>57.83269944468721</v>
      </c>
      <c r="K38" s="53">
        <f t="shared" si="3"/>
        <v>28.916349722343604</v>
      </c>
    </row>
    <row r="39" spans="1:11" ht="12" customHeight="1">
      <c r="A39" s="99">
        <v>2001</v>
      </c>
      <c r="B39" s="100">
        <f>'[1]Pop'!D222</f>
        <v>285.309019</v>
      </c>
      <c r="C39" s="101">
        <v>16365.6954</v>
      </c>
      <c r="D39" s="101">
        <v>2674.3848388399997</v>
      </c>
      <c r="E39" s="101">
        <v>2379.326</v>
      </c>
      <c r="F39" s="101">
        <f t="shared" si="0"/>
        <v>21419.40623884</v>
      </c>
      <c r="G39" s="101">
        <v>2265.7951978</v>
      </c>
      <c r="H39" s="101">
        <v>2479.514</v>
      </c>
      <c r="I39" s="101">
        <f t="shared" si="4"/>
        <v>16674.09704104</v>
      </c>
      <c r="J39" s="103">
        <f t="shared" si="2"/>
        <v>58.44223606909532</v>
      </c>
      <c r="K39" s="103">
        <f t="shared" si="3"/>
        <v>29.22111803454766</v>
      </c>
    </row>
    <row r="40" spans="1:11" ht="12" customHeight="1">
      <c r="A40" s="99">
        <v>2002</v>
      </c>
      <c r="B40" s="100">
        <f>'[1]Pop'!D223</f>
        <v>288.104818</v>
      </c>
      <c r="C40" s="101">
        <v>14992.1892</v>
      </c>
      <c r="D40" s="101">
        <v>2885.993966768</v>
      </c>
      <c r="E40" s="101">
        <v>2479.514</v>
      </c>
      <c r="F40" s="101">
        <f t="shared" si="0"/>
        <v>20357.697166768</v>
      </c>
      <c r="G40" s="101">
        <v>2201.803514</v>
      </c>
      <c r="H40" s="101">
        <v>2262.424</v>
      </c>
      <c r="I40" s="101">
        <f t="shared" si="4"/>
        <v>15893.469652768</v>
      </c>
      <c r="J40" s="103">
        <f t="shared" si="2"/>
        <v>55.165580926758395</v>
      </c>
      <c r="K40" s="103">
        <f t="shared" si="3"/>
        <v>27.582790463379197</v>
      </c>
    </row>
    <row r="41" spans="1:11" ht="12" customHeight="1">
      <c r="A41" s="99">
        <v>2003</v>
      </c>
      <c r="B41" s="100">
        <f>'[1]Pop'!D224</f>
        <v>290.819634</v>
      </c>
      <c r="C41" s="101">
        <v>15275.0754</v>
      </c>
      <c r="D41" s="101">
        <v>3277.783159904</v>
      </c>
      <c r="E41" s="101">
        <v>2262.424</v>
      </c>
      <c r="F41" s="101">
        <f t="shared" si="0"/>
        <v>20815.282559904</v>
      </c>
      <c r="G41" s="101">
        <v>1981.5026366000002</v>
      </c>
      <c r="H41" s="101">
        <v>2240.836</v>
      </c>
      <c r="I41" s="101">
        <f t="shared" si="4"/>
        <v>16592.943923304003</v>
      </c>
      <c r="J41" s="103">
        <f t="shared" si="2"/>
        <v>57.05578985531631</v>
      </c>
      <c r="K41" s="103">
        <f t="shared" si="3"/>
        <v>28.527894927658156</v>
      </c>
    </row>
    <row r="42" spans="1:11" ht="12" customHeight="1">
      <c r="A42" s="99">
        <v>2004</v>
      </c>
      <c r="B42" s="100">
        <f>'[1]Pop'!D225</f>
        <v>293.463185</v>
      </c>
      <c r="C42" s="101">
        <v>15279.6155</v>
      </c>
      <c r="D42" s="101">
        <v>3693.8478647840006</v>
      </c>
      <c r="E42" s="101">
        <v>2240.836</v>
      </c>
      <c r="F42" s="101">
        <f t="shared" si="0"/>
        <v>21214.299364784</v>
      </c>
      <c r="G42" s="101">
        <v>2237.862354</v>
      </c>
      <c r="H42" s="101">
        <v>2149.638</v>
      </c>
      <c r="I42" s="101">
        <f t="shared" si="4"/>
        <v>16826.799010784</v>
      </c>
      <c r="J42" s="103">
        <f t="shared" si="2"/>
        <v>57.33870506034343</v>
      </c>
      <c r="K42" s="103">
        <f t="shared" si="3"/>
        <v>28.669352530171714</v>
      </c>
    </row>
    <row r="43" spans="1:11" ht="12" customHeight="1">
      <c r="A43" s="99">
        <v>2005</v>
      </c>
      <c r="B43" s="100">
        <f>'[1]Pop'!D226</f>
        <v>296.186216</v>
      </c>
      <c r="C43" s="101">
        <v>15188.233000000002</v>
      </c>
      <c r="D43" s="101">
        <v>3284.9071689719995</v>
      </c>
      <c r="E43" s="101">
        <v>2149.638</v>
      </c>
      <c r="F43" s="101">
        <f t="shared" si="0"/>
        <v>20622.778168972</v>
      </c>
      <c r="G43" s="101">
        <v>2426.723296</v>
      </c>
      <c r="H43" s="101">
        <v>2102.198</v>
      </c>
      <c r="I43" s="101">
        <f t="shared" si="4"/>
        <v>16093.856872972</v>
      </c>
      <c r="J43" s="103">
        <f t="shared" si="2"/>
        <v>54.336954265866304</v>
      </c>
      <c r="K43" s="103">
        <f t="shared" si="3"/>
        <v>27.168477132933152</v>
      </c>
    </row>
    <row r="44" spans="1:11" ht="12" customHeight="1">
      <c r="A44" s="54">
        <v>2006</v>
      </c>
      <c r="B44" s="72">
        <f>'[1]Pop'!D227</f>
        <v>298.995825</v>
      </c>
      <c r="C44" s="50">
        <v>15071.457899999998</v>
      </c>
      <c r="D44" s="50">
        <v>3433.2622217079997</v>
      </c>
      <c r="E44" s="50">
        <v>2102.198</v>
      </c>
      <c r="F44" s="50">
        <f t="shared" si="0"/>
        <v>20606.918121707997</v>
      </c>
      <c r="G44" s="50">
        <v>2776.369</v>
      </c>
      <c r="H44" s="50">
        <v>1909.64</v>
      </c>
      <c r="I44" s="50">
        <f t="shared" si="4"/>
        <v>15920.909121707997</v>
      </c>
      <c r="J44" s="53">
        <f t="shared" si="2"/>
        <v>53.247931210103005</v>
      </c>
      <c r="K44" s="53">
        <f t="shared" si="3"/>
        <v>26.623965605051502</v>
      </c>
    </row>
    <row r="45" spans="1:11" ht="12" customHeight="1">
      <c r="A45" s="54">
        <v>2007</v>
      </c>
      <c r="B45" s="72">
        <f>'[1]Pop'!D228</f>
        <v>302.003917</v>
      </c>
      <c r="C45" s="50">
        <v>15901.473100000001</v>
      </c>
      <c r="D45" s="50">
        <v>3399.1404361200002</v>
      </c>
      <c r="E45" s="50">
        <v>1909.64</v>
      </c>
      <c r="F45" s="50">
        <f t="shared" si="0"/>
        <v>21210.25353612</v>
      </c>
      <c r="G45" s="50">
        <v>3134.130064</v>
      </c>
      <c r="H45" s="50">
        <v>2024.71</v>
      </c>
      <c r="I45" s="50">
        <f t="shared" si="4"/>
        <v>16051.413472119999</v>
      </c>
      <c r="J45" s="53">
        <f t="shared" si="2"/>
        <v>53.14968637350488</v>
      </c>
      <c r="K45" s="53">
        <f aca="true" t="shared" si="5" ref="K45:K50">J45*0.5</f>
        <v>26.57484318675244</v>
      </c>
    </row>
    <row r="46" spans="1:11" ht="12" customHeight="1">
      <c r="A46" s="54">
        <v>2008</v>
      </c>
      <c r="B46" s="72">
        <f>'[1]Pop'!D229</f>
        <v>304.797761</v>
      </c>
      <c r="C46" s="50">
        <v>15940.0821</v>
      </c>
      <c r="D46" s="50">
        <v>3427.6131034199993</v>
      </c>
      <c r="E46" s="50">
        <v>2024.71</v>
      </c>
      <c r="F46" s="50">
        <f t="shared" si="0"/>
        <v>21392.40520342</v>
      </c>
      <c r="G46" s="50">
        <v>3512.46045884</v>
      </c>
      <c r="H46" s="50">
        <v>2197.16</v>
      </c>
      <c r="I46" s="50">
        <f t="shared" si="4"/>
        <v>15682.78474458</v>
      </c>
      <c r="J46" s="53">
        <f t="shared" si="2"/>
        <v>51.45308381901139</v>
      </c>
      <c r="K46" s="53">
        <f t="shared" si="5"/>
        <v>25.726541909505695</v>
      </c>
    </row>
    <row r="47" spans="1:11" ht="12" customHeight="1">
      <c r="A47" s="54">
        <v>2009</v>
      </c>
      <c r="B47" s="72">
        <f>'[1]Pop'!D230</f>
        <v>307.439406</v>
      </c>
      <c r="C47" s="50">
        <v>15343.2675</v>
      </c>
      <c r="D47" s="50">
        <v>3315.3106424679995</v>
      </c>
      <c r="E47" s="50">
        <v>2197.16</v>
      </c>
      <c r="F47" s="50">
        <f t="shared" si="0"/>
        <v>20855.738142468</v>
      </c>
      <c r="G47" s="50">
        <v>3284.79605996</v>
      </c>
      <c r="H47" s="50">
        <v>2087.69</v>
      </c>
      <c r="I47" s="50">
        <f t="shared" si="4"/>
        <v>15483.252082508</v>
      </c>
      <c r="J47" s="53">
        <f t="shared" si="2"/>
        <v>50.361963301828645</v>
      </c>
      <c r="K47" s="53">
        <f t="shared" si="5"/>
        <v>25.180981650914323</v>
      </c>
    </row>
    <row r="48" spans="1:11" ht="12" customHeight="1">
      <c r="A48" s="54">
        <v>2010</v>
      </c>
      <c r="B48" s="72">
        <f>'[1]Pop'!D231</f>
        <v>309.741279</v>
      </c>
      <c r="C48" s="50">
        <v>15649.7543</v>
      </c>
      <c r="D48" s="50">
        <v>3065.19836416728</v>
      </c>
      <c r="E48" s="50">
        <v>2087.69</v>
      </c>
      <c r="F48" s="50">
        <f t="shared" si="0"/>
        <v>20802.64266416728</v>
      </c>
      <c r="G48" s="50">
        <v>3252.82687473172</v>
      </c>
      <c r="H48" s="50">
        <v>2037.81</v>
      </c>
      <c r="I48" s="50">
        <f t="shared" si="4"/>
        <v>15512.00578943556</v>
      </c>
      <c r="J48" s="53">
        <f t="shared" si="2"/>
        <v>50.08052475122491</v>
      </c>
      <c r="K48" s="53">
        <f t="shared" si="5"/>
        <v>25.040262375612453</v>
      </c>
    </row>
    <row r="49" spans="1:11" ht="12" customHeight="1">
      <c r="A49" s="105">
        <v>2011</v>
      </c>
      <c r="B49" s="106">
        <f>'[1]Pop'!D232</f>
        <v>311.973914</v>
      </c>
      <c r="C49" s="107">
        <v>15532.097000000002</v>
      </c>
      <c r="D49" s="107">
        <v>3228.26148191316</v>
      </c>
      <c r="E49" s="107">
        <v>2037.81</v>
      </c>
      <c r="F49" s="107">
        <f t="shared" si="0"/>
        <v>20798.168481913162</v>
      </c>
      <c r="G49" s="107">
        <v>3734.4691479141206</v>
      </c>
      <c r="H49" s="107">
        <v>1999.826</v>
      </c>
      <c r="I49" s="107">
        <f t="shared" si="4"/>
        <v>15063.873333999041</v>
      </c>
      <c r="J49" s="108">
        <f t="shared" si="2"/>
        <v>48.285682417662144</v>
      </c>
      <c r="K49" s="108">
        <f t="shared" si="5"/>
        <v>24.142841208831072</v>
      </c>
    </row>
    <row r="50" spans="1:12" ht="12" customHeight="1">
      <c r="A50" s="105">
        <v>2012</v>
      </c>
      <c r="B50" s="106">
        <f>'[1]Pop'!D233</f>
        <v>314.167558</v>
      </c>
      <c r="C50" s="107">
        <v>16132.927999999998</v>
      </c>
      <c r="D50" s="107">
        <v>3308.10317971452</v>
      </c>
      <c r="E50" s="107">
        <v>1999.826</v>
      </c>
      <c r="F50" s="107">
        <f t="shared" si="0"/>
        <v>21440.85717971452</v>
      </c>
      <c r="G50" s="107">
        <v>4126.71266913972</v>
      </c>
      <c r="H50" s="107">
        <v>2220.776</v>
      </c>
      <c r="I50" s="107">
        <f t="shared" si="4"/>
        <v>15093.3685105748</v>
      </c>
      <c r="J50" s="108">
        <f t="shared" si="2"/>
        <v>48.0424159854685</v>
      </c>
      <c r="K50" s="108">
        <f t="shared" si="5"/>
        <v>24.02120799273425</v>
      </c>
      <c r="L50"/>
    </row>
    <row r="51" spans="1:12" ht="12" customHeight="1">
      <c r="A51" s="105">
        <v>2013</v>
      </c>
      <c r="B51" s="106">
        <f>'[1]Pop'!D234</f>
        <v>316.294766</v>
      </c>
      <c r="C51" s="107">
        <v>15660.006000000001</v>
      </c>
      <c r="D51" s="107">
        <v>3511.12287002356</v>
      </c>
      <c r="E51" s="107">
        <v>2220.776</v>
      </c>
      <c r="F51" s="107">
        <f t="shared" si="0"/>
        <v>21391.904870023558</v>
      </c>
      <c r="G51" s="107">
        <v>4141.13531522592</v>
      </c>
      <c r="H51" s="107">
        <v>2190.6</v>
      </c>
      <c r="I51" s="107">
        <f aca="true" t="shared" si="6" ref="I51:I57">F51-SUM(G51,H51)</f>
        <v>15060.169554797638</v>
      </c>
      <c r="J51" s="108">
        <f aca="true" t="shared" si="7" ref="J51:J57">IF(I51=0,0,IF(B51=0,0,I51/B51))</f>
        <v>47.61434956782573</v>
      </c>
      <c r="K51" s="108">
        <f aca="true" t="shared" si="8" ref="K51:K57">J51*0.5</f>
        <v>23.807174783912863</v>
      </c>
      <c r="L51"/>
    </row>
    <row r="52" spans="1:12" ht="12" customHeight="1">
      <c r="A52" s="105">
        <v>2014</v>
      </c>
      <c r="B52" s="106">
        <f>'[1]Pop'!D235</f>
        <v>318.576955</v>
      </c>
      <c r="C52" s="107">
        <v>15604.9536</v>
      </c>
      <c r="D52" s="107">
        <v>3473.4061913804003</v>
      </c>
      <c r="E52" s="107">
        <v>2190.6</v>
      </c>
      <c r="F52" s="107">
        <f t="shared" si="0"/>
        <v>21268.9597913804</v>
      </c>
      <c r="G52" s="107">
        <v>4218.21903340728</v>
      </c>
      <c r="H52" s="107">
        <v>2060.862</v>
      </c>
      <c r="I52" s="107">
        <f t="shared" si="6"/>
        <v>14989.878757973118</v>
      </c>
      <c r="J52" s="108">
        <f t="shared" si="7"/>
        <v>47.0526148320211</v>
      </c>
      <c r="K52" s="108">
        <f t="shared" si="8"/>
        <v>23.52630741601055</v>
      </c>
      <c r="L52"/>
    </row>
    <row r="53" spans="1:12" ht="12" customHeight="1">
      <c r="A53" s="105">
        <v>2015</v>
      </c>
      <c r="B53" s="106">
        <f>'[1]Pop'!D236</f>
        <v>320.870703</v>
      </c>
      <c r="C53" s="107">
        <v>16497.027400000003</v>
      </c>
      <c r="D53" s="107">
        <v>3559.9773903192404</v>
      </c>
      <c r="E53" s="107">
        <v>2060.862</v>
      </c>
      <c r="F53" s="107">
        <f t="shared" si="0"/>
        <v>22117.866790319244</v>
      </c>
      <c r="G53" s="107">
        <v>4155.95464299796</v>
      </c>
      <c r="H53" s="107">
        <v>2013.792</v>
      </c>
      <c r="I53" s="107">
        <f t="shared" si="6"/>
        <v>15948.120147321284</v>
      </c>
      <c r="J53" s="108">
        <f t="shared" si="7"/>
        <v>49.70263722494255</v>
      </c>
      <c r="K53" s="108">
        <f t="shared" si="8"/>
        <v>24.851318612471275</v>
      </c>
      <c r="L53"/>
    </row>
    <row r="54" spans="1:12" ht="12" customHeight="1">
      <c r="A54" s="144">
        <v>2016</v>
      </c>
      <c r="B54" s="145">
        <f>'[1]Pop'!D237</f>
        <v>323.161011</v>
      </c>
      <c r="C54" s="146">
        <v>16221.8006</v>
      </c>
      <c r="D54" s="146">
        <v>3838.0028077731995</v>
      </c>
      <c r="E54" s="146">
        <v>2013.792</v>
      </c>
      <c r="F54" s="146">
        <f t="shared" si="0"/>
        <v>22073.595407773202</v>
      </c>
      <c r="G54" s="146">
        <v>4500.24119323152</v>
      </c>
      <c r="H54" s="146">
        <v>2249.142</v>
      </c>
      <c r="I54" s="146">
        <f t="shared" si="6"/>
        <v>15324.212214541683</v>
      </c>
      <c r="J54" s="147">
        <f t="shared" si="7"/>
        <v>47.41974338773709</v>
      </c>
      <c r="K54" s="147">
        <f t="shared" si="8"/>
        <v>23.709871693868546</v>
      </c>
      <c r="L54"/>
    </row>
    <row r="55" spans="1:12" ht="12" customHeight="1">
      <c r="A55" s="178">
        <v>2017</v>
      </c>
      <c r="B55" s="179">
        <f>'[1]Pop'!D238</f>
        <v>325.20603</v>
      </c>
      <c r="C55" s="180">
        <v>17303.457400000003</v>
      </c>
      <c r="D55" s="180">
        <v>4203.594510267681</v>
      </c>
      <c r="E55" s="180">
        <v>2249.142</v>
      </c>
      <c r="F55" s="180">
        <f t="shared" si="0"/>
        <v>23756.193910267684</v>
      </c>
      <c r="G55" s="180">
        <v>4538.169189110919</v>
      </c>
      <c r="H55" s="180">
        <v>2366.086</v>
      </c>
      <c r="I55" s="180">
        <f t="shared" si="6"/>
        <v>16851.938721156766</v>
      </c>
      <c r="J55" s="181">
        <f t="shared" si="7"/>
        <v>51.819268914407175</v>
      </c>
      <c r="K55" s="181">
        <f t="shared" si="8"/>
        <v>25.909634457203587</v>
      </c>
      <c r="L55"/>
    </row>
    <row r="56" spans="1:12" ht="12" customHeight="1">
      <c r="A56" s="178">
        <v>2018</v>
      </c>
      <c r="B56" s="179">
        <f>'[1]Pop'!D239</f>
        <v>326.923976</v>
      </c>
      <c r="C56" s="180">
        <v>16788.116120909555</v>
      </c>
      <c r="D56" s="180">
        <v>4458.03087732552</v>
      </c>
      <c r="E56" s="180">
        <v>2366.086</v>
      </c>
      <c r="F56" s="180">
        <f t="shared" si="0"/>
        <v>23612.232998235075</v>
      </c>
      <c r="G56" s="180">
        <v>4416.021882908681</v>
      </c>
      <c r="H56" s="180">
        <v>2349.118</v>
      </c>
      <c r="I56" s="180">
        <f t="shared" si="6"/>
        <v>16847.093115326395</v>
      </c>
      <c r="J56" s="181">
        <f t="shared" si="7"/>
        <v>51.53214310389519</v>
      </c>
      <c r="K56" s="181">
        <f t="shared" si="8"/>
        <v>25.766071551947594</v>
      </c>
      <c r="L56"/>
    </row>
    <row r="57" spans="1:12" ht="12" customHeight="1" thickBot="1">
      <c r="A57" s="148">
        <v>2019</v>
      </c>
      <c r="B57" s="149">
        <f>'[1]Pop'!D240</f>
        <v>328.475998</v>
      </c>
      <c r="C57" s="187">
        <v>17250.405550620715</v>
      </c>
      <c r="D57" s="150">
        <v>4326.24978296412</v>
      </c>
      <c r="E57" s="187">
        <v>2349.118</v>
      </c>
      <c r="F57" s="150">
        <f t="shared" si="0"/>
        <v>23925.773333584835</v>
      </c>
      <c r="G57" s="150">
        <v>4736.32130774044</v>
      </c>
      <c r="H57" s="187">
        <v>2287.7904233998793</v>
      </c>
      <c r="I57" s="150">
        <f t="shared" si="6"/>
        <v>16901.661602444517</v>
      </c>
      <c r="J57" s="151">
        <f t="shared" si="7"/>
        <v>51.45478423188935</v>
      </c>
      <c r="K57" s="151">
        <f t="shared" si="8"/>
        <v>25.727392115944674</v>
      </c>
      <c r="L57"/>
    </row>
    <row r="58" spans="1:11" ht="12" customHeight="1" thickTop="1">
      <c r="A58" s="337" t="s">
        <v>4</v>
      </c>
      <c r="B58" s="338"/>
      <c r="C58" s="338"/>
      <c r="D58" s="338"/>
      <c r="E58" s="338"/>
      <c r="F58" s="338"/>
      <c r="G58" s="338"/>
      <c r="H58" s="338"/>
      <c r="I58" s="338"/>
      <c r="J58" s="338"/>
      <c r="K58" s="339"/>
    </row>
    <row r="59" spans="1:12" ht="12" customHeight="1">
      <c r="A59" s="315"/>
      <c r="B59" s="316"/>
      <c r="C59" s="316"/>
      <c r="D59" s="316"/>
      <c r="E59" s="316"/>
      <c r="F59" s="316"/>
      <c r="G59" s="316"/>
      <c r="H59" s="316"/>
      <c r="I59" s="316"/>
      <c r="J59" s="316"/>
      <c r="K59" s="317"/>
      <c r="L59" s="29" t="s">
        <v>67</v>
      </c>
    </row>
    <row r="60" spans="1:11" ht="12" customHeight="1">
      <c r="A60" s="311" t="s">
        <v>111</v>
      </c>
      <c r="B60" s="302"/>
      <c r="C60" s="302"/>
      <c r="D60" s="302"/>
      <c r="E60" s="302"/>
      <c r="F60" s="302"/>
      <c r="G60" s="302"/>
      <c r="H60" s="302"/>
      <c r="I60" s="302"/>
      <c r="J60" s="302"/>
      <c r="K60" s="303"/>
    </row>
    <row r="61" spans="1:11" ht="11.25" customHeight="1">
      <c r="A61" s="301"/>
      <c r="B61" s="302"/>
      <c r="C61" s="302"/>
      <c r="D61" s="302"/>
      <c r="E61" s="302"/>
      <c r="F61" s="302"/>
      <c r="G61" s="302"/>
      <c r="H61" s="302"/>
      <c r="I61" s="302"/>
      <c r="J61" s="302"/>
      <c r="K61" s="303"/>
    </row>
    <row r="62" spans="1:11" ht="11.25" customHeight="1">
      <c r="A62" s="301"/>
      <c r="B62" s="302"/>
      <c r="C62" s="302"/>
      <c r="D62" s="302"/>
      <c r="E62" s="302"/>
      <c r="F62" s="302"/>
      <c r="G62" s="302"/>
      <c r="H62" s="302"/>
      <c r="I62" s="302"/>
      <c r="J62" s="302"/>
      <c r="K62" s="303"/>
    </row>
    <row r="63" spans="1:11" ht="12" customHeight="1">
      <c r="A63" s="301"/>
      <c r="B63" s="302"/>
      <c r="C63" s="302"/>
      <c r="D63" s="302"/>
      <c r="E63" s="302"/>
      <c r="F63" s="302"/>
      <c r="G63" s="302"/>
      <c r="H63" s="302"/>
      <c r="I63" s="302"/>
      <c r="J63" s="302"/>
      <c r="K63" s="303"/>
    </row>
    <row r="64" spans="1:11" ht="12" customHeight="1">
      <c r="A64" s="315"/>
      <c r="B64" s="316"/>
      <c r="C64" s="316"/>
      <c r="D64" s="316"/>
      <c r="E64" s="316"/>
      <c r="F64" s="316"/>
      <c r="G64" s="316"/>
      <c r="H64" s="316"/>
      <c r="I64" s="316"/>
      <c r="J64" s="316"/>
      <c r="K64" s="317"/>
    </row>
    <row r="65" spans="1:11" ht="12" customHeight="1">
      <c r="A65" s="308" t="s">
        <v>97</v>
      </c>
      <c r="B65" s="309"/>
      <c r="C65" s="309"/>
      <c r="D65" s="309"/>
      <c r="E65" s="309"/>
      <c r="F65" s="309"/>
      <c r="G65" s="309"/>
      <c r="H65" s="309"/>
      <c r="I65" s="309"/>
      <c r="J65" s="309"/>
      <c r="K65" s="310"/>
    </row>
  </sheetData>
  <sheetProtection/>
  <mergeCells count="24">
    <mergeCell ref="A59:K59"/>
    <mergeCell ref="C7:I7"/>
    <mergeCell ref="J7:K7"/>
    <mergeCell ref="A58:K58"/>
    <mergeCell ref="J1:K1"/>
    <mergeCell ref="J3:K3"/>
    <mergeCell ref="A1:I1"/>
    <mergeCell ref="C2:F2"/>
    <mergeCell ref="H3:H6"/>
    <mergeCell ref="D3:D6"/>
    <mergeCell ref="I2:K2"/>
    <mergeCell ref="F3:F6"/>
    <mergeCell ref="J4:J6"/>
    <mergeCell ref="K4:K6"/>
    <mergeCell ref="A65:K65"/>
    <mergeCell ref="A60:K63"/>
    <mergeCell ref="A2:A6"/>
    <mergeCell ref="B2:B6"/>
    <mergeCell ref="C3:C6"/>
    <mergeCell ref="A64:K64"/>
    <mergeCell ref="G3:G6"/>
    <mergeCell ref="I3:I6"/>
    <mergeCell ref="E3:E6"/>
    <mergeCell ref="G2:H2"/>
  </mergeCells>
  <printOptions horizontalCentered="1" verticalCentered="1"/>
  <pageMargins left="0.75" right="0.75" top="0.75" bottom="0.75" header="0.5" footer="0.5"/>
  <pageSetup fitToHeight="1" fitToWidth="1" horizontalDpi="600" verticalDpi="600" orientation="landscape" scale="10" r:id="rId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71"/>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92</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37</v>
      </c>
      <c r="F3" s="258" t="s">
        <v>38</v>
      </c>
      <c r="G3" s="258" t="s">
        <v>39</v>
      </c>
      <c r="H3" s="258" t="s">
        <v>40</v>
      </c>
      <c r="I3" s="261" t="s">
        <v>73</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55</v>
      </c>
      <c r="D7" s="299"/>
      <c r="E7" s="299"/>
      <c r="F7" s="299"/>
      <c r="G7" s="299"/>
      <c r="H7" s="299"/>
      <c r="I7" s="299"/>
      <c r="J7" s="285" t="s">
        <v>59</v>
      </c>
      <c r="K7" s="286"/>
      <c r="L7" s="74"/>
    </row>
    <row r="8" spans="1:11" ht="12" customHeight="1">
      <c r="A8" s="41">
        <v>1970</v>
      </c>
      <c r="B8" s="71">
        <f>+'[1]Pop'!D191</f>
        <v>205.052</v>
      </c>
      <c r="C8" s="42">
        <v>153.2</v>
      </c>
      <c r="D8" s="47" t="s">
        <v>2</v>
      </c>
      <c r="E8" s="44">
        <v>52.74126</v>
      </c>
      <c r="F8" s="44">
        <f aca="true" t="shared" si="0" ref="F8:F57">SUM(C8,D8,E8)</f>
        <v>205.94126</v>
      </c>
      <c r="G8" s="47">
        <v>1.2255099999999999</v>
      </c>
      <c r="H8" s="43">
        <v>57.46169</v>
      </c>
      <c r="I8" s="42">
        <f aca="true" t="shared" si="1" ref="I8:I50">F8-SUM(G8,H8)</f>
        <v>147.25406</v>
      </c>
      <c r="J8" s="48">
        <f aca="true" t="shared" si="2" ref="J8:J50">IF(I8=0,0,IF(B8=0,0,I8/B8))</f>
        <v>0.7181303279168212</v>
      </c>
      <c r="K8" s="209">
        <f>J8/1.43</f>
        <v>0.5021890405012736</v>
      </c>
    </row>
    <row r="9" spans="1:11" ht="12" customHeight="1">
      <c r="A9" s="82">
        <v>1971</v>
      </c>
      <c r="B9" s="83">
        <f>+'[1]Pop'!D192</f>
        <v>207.661</v>
      </c>
      <c r="C9" s="84">
        <v>163</v>
      </c>
      <c r="D9" s="89" t="s">
        <v>2</v>
      </c>
      <c r="E9" s="86">
        <v>57.46169</v>
      </c>
      <c r="F9" s="86">
        <f t="shared" si="0"/>
        <v>220.46169</v>
      </c>
      <c r="G9" s="89">
        <v>0.9866999999999999</v>
      </c>
      <c r="H9" s="85">
        <v>62.3909</v>
      </c>
      <c r="I9" s="84">
        <f t="shared" si="1"/>
        <v>157.08409</v>
      </c>
      <c r="J9" s="91">
        <f t="shared" si="2"/>
        <v>0.7564448307578217</v>
      </c>
      <c r="K9" s="210">
        <f aca="true" t="shared" si="3" ref="K9:K44">J9/1.43</f>
        <v>0.5289823991313438</v>
      </c>
    </row>
    <row r="10" spans="1:11" ht="12" customHeight="1">
      <c r="A10" s="82">
        <v>1972</v>
      </c>
      <c r="B10" s="83">
        <f>+'[1]Pop'!D193</f>
        <v>209.896</v>
      </c>
      <c r="C10" s="84">
        <v>170.8</v>
      </c>
      <c r="D10" s="89" t="s">
        <v>2</v>
      </c>
      <c r="E10" s="86">
        <v>62.3909</v>
      </c>
      <c r="F10" s="86">
        <f t="shared" si="0"/>
        <v>233.1909</v>
      </c>
      <c r="G10" s="89">
        <v>1.1883299999999999</v>
      </c>
      <c r="H10" s="85">
        <v>70.56192</v>
      </c>
      <c r="I10" s="84">
        <f t="shared" si="1"/>
        <v>161.44065</v>
      </c>
      <c r="J10" s="91">
        <f t="shared" si="2"/>
        <v>0.7691459103556048</v>
      </c>
      <c r="K10" s="210">
        <f t="shared" si="3"/>
        <v>0.5378642729759474</v>
      </c>
    </row>
    <row r="11" spans="1:11" ht="12" customHeight="1">
      <c r="A11" s="82">
        <v>1973</v>
      </c>
      <c r="B11" s="83">
        <f>+'[1]Pop'!D194</f>
        <v>211.909</v>
      </c>
      <c r="C11" s="84">
        <v>157.8</v>
      </c>
      <c r="D11" s="89" t="s">
        <v>2</v>
      </c>
      <c r="E11" s="86">
        <v>70.56192</v>
      </c>
      <c r="F11" s="86">
        <f t="shared" si="0"/>
        <v>228.36192</v>
      </c>
      <c r="G11" s="89">
        <v>2.0305999999999997</v>
      </c>
      <c r="H11" s="85">
        <v>90.25874</v>
      </c>
      <c r="I11" s="84">
        <f t="shared" si="1"/>
        <v>136.07258</v>
      </c>
      <c r="J11" s="91">
        <f t="shared" si="2"/>
        <v>0.6421274226200869</v>
      </c>
      <c r="K11" s="210">
        <f t="shared" si="3"/>
        <v>0.4490401556783825</v>
      </c>
    </row>
    <row r="12" spans="1:11" ht="12" customHeight="1">
      <c r="A12" s="82">
        <v>1974</v>
      </c>
      <c r="B12" s="83">
        <f>+'[1]Pop'!D195</f>
        <v>213.854</v>
      </c>
      <c r="C12" s="84">
        <v>199.9</v>
      </c>
      <c r="D12" s="89" t="s">
        <v>2</v>
      </c>
      <c r="E12" s="86">
        <v>90.25874</v>
      </c>
      <c r="F12" s="86">
        <f t="shared" si="0"/>
        <v>290.15874</v>
      </c>
      <c r="G12" s="89">
        <v>3.12741</v>
      </c>
      <c r="H12" s="85">
        <v>98.98889</v>
      </c>
      <c r="I12" s="84">
        <f t="shared" si="1"/>
        <v>188.04244000000003</v>
      </c>
      <c r="J12" s="91">
        <f t="shared" si="2"/>
        <v>0.8793028888868107</v>
      </c>
      <c r="K12" s="210">
        <f t="shared" si="3"/>
        <v>0.6148971250956718</v>
      </c>
    </row>
    <row r="13" spans="1:11" ht="12" customHeight="1">
      <c r="A13" s="82">
        <v>1975</v>
      </c>
      <c r="B13" s="83">
        <f>+'[1]Pop'!D196</f>
        <v>215.973</v>
      </c>
      <c r="C13" s="84">
        <v>137</v>
      </c>
      <c r="D13" s="89" t="s">
        <v>2</v>
      </c>
      <c r="E13" s="86">
        <v>98.98889</v>
      </c>
      <c r="F13" s="86">
        <f t="shared" si="0"/>
        <v>235.98889</v>
      </c>
      <c r="G13" s="89">
        <v>2.43243</v>
      </c>
      <c r="H13" s="85">
        <v>78.80014999999999</v>
      </c>
      <c r="I13" s="84">
        <f t="shared" si="1"/>
        <v>154.75631</v>
      </c>
      <c r="J13" s="91">
        <f t="shared" si="2"/>
        <v>0.7165539673940724</v>
      </c>
      <c r="K13" s="210">
        <f t="shared" si="3"/>
        <v>0.5010866904853654</v>
      </c>
    </row>
    <row r="14" spans="1:11" ht="12" customHeight="1">
      <c r="A14" s="41">
        <v>1976</v>
      </c>
      <c r="B14" s="71">
        <f>+'[1]Pop'!D197</f>
        <v>218.035</v>
      </c>
      <c r="C14" s="42">
        <v>163.90000000000003</v>
      </c>
      <c r="D14" s="47" t="s">
        <v>2</v>
      </c>
      <c r="E14" s="44">
        <v>78.80014999999999</v>
      </c>
      <c r="F14" s="44">
        <f t="shared" si="0"/>
        <v>242.70015</v>
      </c>
      <c r="G14" s="47">
        <v>6.01029</v>
      </c>
      <c r="H14" s="42">
        <v>79.61953999999999</v>
      </c>
      <c r="I14" s="42">
        <f t="shared" si="1"/>
        <v>157.07032000000004</v>
      </c>
      <c r="J14" s="48">
        <f t="shared" si="2"/>
        <v>0.7203903960373337</v>
      </c>
      <c r="K14" s="209">
        <f t="shared" si="3"/>
        <v>0.5037695077184152</v>
      </c>
    </row>
    <row r="15" spans="1:11" ht="12" customHeight="1">
      <c r="A15" s="41">
        <v>1977</v>
      </c>
      <c r="B15" s="71">
        <f>+'[1]Pop'!D198</f>
        <v>220.23899999999998</v>
      </c>
      <c r="C15" s="42">
        <v>179.4</v>
      </c>
      <c r="D15" s="47" t="s">
        <v>2</v>
      </c>
      <c r="E15" s="44">
        <v>79.61953999999999</v>
      </c>
      <c r="F15" s="44">
        <f t="shared" si="0"/>
        <v>259.01954</v>
      </c>
      <c r="G15" s="47">
        <v>4.96782</v>
      </c>
      <c r="H15" s="42">
        <v>83.71506</v>
      </c>
      <c r="I15" s="42">
        <f t="shared" si="1"/>
        <v>170.33666</v>
      </c>
      <c r="J15" s="48">
        <f t="shared" si="2"/>
        <v>0.7734173329882538</v>
      </c>
      <c r="K15" s="209">
        <f t="shared" si="3"/>
        <v>0.5408512818099677</v>
      </c>
    </row>
    <row r="16" spans="1:11" ht="12" customHeight="1">
      <c r="A16" s="41">
        <v>1978</v>
      </c>
      <c r="B16" s="71">
        <f>+'[1]Pop'!D199</f>
        <v>222.585</v>
      </c>
      <c r="C16" s="42">
        <v>146.5</v>
      </c>
      <c r="D16" s="47" t="s">
        <v>2</v>
      </c>
      <c r="E16" s="44">
        <v>83.71506</v>
      </c>
      <c r="F16" s="44">
        <f t="shared" si="0"/>
        <v>230.21506</v>
      </c>
      <c r="G16" s="43">
        <v>5.442609592534399</v>
      </c>
      <c r="H16" s="42">
        <v>56.56222</v>
      </c>
      <c r="I16" s="42">
        <f t="shared" si="1"/>
        <v>168.2102304074656</v>
      </c>
      <c r="J16" s="48">
        <f t="shared" si="2"/>
        <v>0.7557123364443498</v>
      </c>
      <c r="K16" s="209">
        <f t="shared" si="3"/>
        <v>0.5284701653456991</v>
      </c>
    </row>
    <row r="17" spans="1:11" ht="12" customHeight="1">
      <c r="A17" s="41">
        <v>1979</v>
      </c>
      <c r="B17" s="71">
        <f>+'[1]Pop'!D200</f>
        <v>225.055</v>
      </c>
      <c r="C17" s="42">
        <v>202.95999999999998</v>
      </c>
      <c r="D17" s="47" t="s">
        <v>2</v>
      </c>
      <c r="E17" s="44">
        <v>56.56222</v>
      </c>
      <c r="F17" s="44">
        <f t="shared" si="0"/>
        <v>259.52222</v>
      </c>
      <c r="G17" s="43">
        <v>6.414879773187599</v>
      </c>
      <c r="H17" s="42">
        <v>84.05539999999999</v>
      </c>
      <c r="I17" s="42">
        <f t="shared" si="1"/>
        <v>169.0519402268124</v>
      </c>
      <c r="J17" s="48">
        <f t="shared" si="2"/>
        <v>0.7511583400804799</v>
      </c>
      <c r="K17" s="209">
        <f t="shared" si="3"/>
        <v>0.5252855525038321</v>
      </c>
    </row>
    <row r="18" spans="1:11" ht="12" customHeight="1">
      <c r="A18" s="41">
        <v>1980</v>
      </c>
      <c r="B18" s="71">
        <f>+'[1]Pop'!D201</f>
        <v>227.726</v>
      </c>
      <c r="C18" s="42">
        <v>181.28</v>
      </c>
      <c r="D18" s="47" t="s">
        <v>2</v>
      </c>
      <c r="E18" s="44">
        <v>84.05539999999999</v>
      </c>
      <c r="F18" s="44">
        <f t="shared" si="0"/>
        <v>265.3354</v>
      </c>
      <c r="G18" s="47">
        <v>5.492720274441399</v>
      </c>
      <c r="H18" s="42">
        <v>77.08129</v>
      </c>
      <c r="I18" s="42">
        <f t="shared" si="1"/>
        <v>182.76138972555862</v>
      </c>
      <c r="J18" s="48">
        <f t="shared" si="2"/>
        <v>0.802549510049615</v>
      </c>
      <c r="K18" s="209">
        <f t="shared" si="3"/>
        <v>0.5612234336011294</v>
      </c>
    </row>
    <row r="19" spans="1:11" ht="12" customHeight="1">
      <c r="A19" s="82">
        <v>1981</v>
      </c>
      <c r="B19" s="83">
        <f>+'[1]Pop'!D202</f>
        <v>229.966</v>
      </c>
      <c r="C19" s="84">
        <v>191.44</v>
      </c>
      <c r="D19" s="89" t="s">
        <v>2</v>
      </c>
      <c r="E19" s="86">
        <v>77.08129</v>
      </c>
      <c r="F19" s="86">
        <f t="shared" si="0"/>
        <v>268.52129</v>
      </c>
      <c r="G19" s="85">
        <v>5.917401604314199</v>
      </c>
      <c r="H19" s="84">
        <v>90.22442</v>
      </c>
      <c r="I19" s="84">
        <f t="shared" si="1"/>
        <v>172.37946839568582</v>
      </c>
      <c r="J19" s="91">
        <f t="shared" si="2"/>
        <v>0.7495867580237331</v>
      </c>
      <c r="K19" s="210">
        <f t="shared" si="3"/>
        <v>0.5241865440725406</v>
      </c>
    </row>
    <row r="20" spans="1:11" ht="12" customHeight="1">
      <c r="A20" s="82">
        <v>1982</v>
      </c>
      <c r="B20" s="83">
        <f>+'[1]Pop'!D203</f>
        <v>232.188</v>
      </c>
      <c r="C20" s="90">
        <v>156.031698734</v>
      </c>
      <c r="D20" s="89" t="s">
        <v>2</v>
      </c>
      <c r="E20" s="86">
        <v>90.22442</v>
      </c>
      <c r="F20" s="86">
        <f t="shared" si="0"/>
        <v>246.25611873399998</v>
      </c>
      <c r="G20" s="85">
        <v>5.2397204421848</v>
      </c>
      <c r="H20" s="84">
        <v>75.12075999999999</v>
      </c>
      <c r="I20" s="84">
        <f t="shared" si="1"/>
        <v>165.8956382918152</v>
      </c>
      <c r="J20" s="91">
        <f t="shared" si="2"/>
        <v>0.71448842443113</v>
      </c>
      <c r="K20" s="210">
        <f t="shared" si="3"/>
        <v>0.4996422548469441</v>
      </c>
    </row>
    <row r="21" spans="1:11" ht="12" customHeight="1">
      <c r="A21" s="82">
        <v>1983</v>
      </c>
      <c r="B21" s="83">
        <f>+'[1]Pop'!D204</f>
        <v>234.307</v>
      </c>
      <c r="C21" s="90">
        <v>110.388206262</v>
      </c>
      <c r="D21" s="89" t="s">
        <v>2</v>
      </c>
      <c r="E21" s="86">
        <v>75.12075999999999</v>
      </c>
      <c r="F21" s="86">
        <f t="shared" si="0"/>
        <v>185.508966262</v>
      </c>
      <c r="G21" s="85">
        <v>5.25571046286</v>
      </c>
      <c r="H21" s="84">
        <v>60.46469</v>
      </c>
      <c r="I21" s="84">
        <f t="shared" si="1"/>
        <v>119.78856579914</v>
      </c>
      <c r="J21" s="91">
        <f t="shared" si="2"/>
        <v>0.5112462103101487</v>
      </c>
      <c r="K21" s="210">
        <f t="shared" si="3"/>
        <v>0.35751483238471937</v>
      </c>
    </row>
    <row r="22" spans="1:11" ht="12" customHeight="1">
      <c r="A22" s="82">
        <v>1984</v>
      </c>
      <c r="B22" s="83">
        <f>+'[1]Pop'!D205</f>
        <v>236.348</v>
      </c>
      <c r="C22" s="84">
        <v>127.559595414</v>
      </c>
      <c r="D22" s="89" t="s">
        <v>2</v>
      </c>
      <c r="E22" s="86">
        <v>60.46469</v>
      </c>
      <c r="F22" s="86">
        <f t="shared" si="0"/>
        <v>188.024285414</v>
      </c>
      <c r="G22" s="85">
        <v>5.795228640744399</v>
      </c>
      <c r="H22" s="84">
        <v>64.78472000000001</v>
      </c>
      <c r="I22" s="84">
        <f t="shared" si="1"/>
        <v>117.44433677325559</v>
      </c>
      <c r="J22" s="91">
        <f t="shared" si="2"/>
        <v>0.4969127590386023</v>
      </c>
      <c r="K22" s="210">
        <f t="shared" si="3"/>
        <v>0.3474914398871345</v>
      </c>
    </row>
    <row r="23" spans="1:11" ht="12" customHeight="1">
      <c r="A23" s="82">
        <v>1985</v>
      </c>
      <c r="B23" s="83">
        <f>+'[1]Pop'!D206</f>
        <v>238.466</v>
      </c>
      <c r="C23" s="84">
        <v>163.255813716</v>
      </c>
      <c r="D23" s="89" t="s">
        <v>2</v>
      </c>
      <c r="E23" s="86">
        <v>64.78472000000001</v>
      </c>
      <c r="F23" s="86">
        <f t="shared" si="0"/>
        <v>228.04053371600003</v>
      </c>
      <c r="G23" s="89">
        <v>5.920554210914199</v>
      </c>
      <c r="H23" s="84">
        <v>75.26519</v>
      </c>
      <c r="I23" s="84">
        <f t="shared" si="1"/>
        <v>146.85478950508582</v>
      </c>
      <c r="J23" s="91">
        <f t="shared" si="2"/>
        <v>0.6158311436644461</v>
      </c>
      <c r="K23" s="210">
        <f t="shared" si="3"/>
        <v>0.4306511494156966</v>
      </c>
    </row>
    <row r="24" spans="1:11" ht="12" customHeight="1">
      <c r="A24" s="41">
        <v>1986</v>
      </c>
      <c r="B24" s="71">
        <f>+'[1]Pop'!D207</f>
        <v>240.651</v>
      </c>
      <c r="C24" s="42">
        <v>129.67081246</v>
      </c>
      <c r="D24" s="47" t="s">
        <v>2</v>
      </c>
      <c r="E24" s="44">
        <v>75.26519</v>
      </c>
      <c r="F24" s="44">
        <f t="shared" si="0"/>
        <v>204.93600246</v>
      </c>
      <c r="G24" s="43">
        <v>6.283192242898999</v>
      </c>
      <c r="H24" s="42">
        <v>65.68848</v>
      </c>
      <c r="I24" s="42">
        <f t="shared" si="1"/>
        <v>132.964330217101</v>
      </c>
      <c r="J24" s="48">
        <f t="shared" si="2"/>
        <v>0.5525193338781098</v>
      </c>
      <c r="K24" s="209">
        <f t="shared" si="3"/>
        <v>0.3863771565581188</v>
      </c>
    </row>
    <row r="25" spans="1:11" ht="12" customHeight="1">
      <c r="A25" s="41">
        <v>1987</v>
      </c>
      <c r="B25" s="71">
        <f>+'[1]Pop'!D208</f>
        <v>242.804</v>
      </c>
      <c r="C25" s="42">
        <v>122.351891622</v>
      </c>
      <c r="D25" s="47" t="s">
        <v>2</v>
      </c>
      <c r="E25" s="44">
        <v>65.68848</v>
      </c>
      <c r="F25" s="44">
        <f t="shared" si="0"/>
        <v>188.040371622</v>
      </c>
      <c r="G25" s="43">
        <v>7.233722048438599</v>
      </c>
      <c r="H25" s="42">
        <v>72.65973</v>
      </c>
      <c r="I25" s="42">
        <f t="shared" si="1"/>
        <v>108.14691957356142</v>
      </c>
      <c r="J25" s="48">
        <f t="shared" si="2"/>
        <v>0.4454083111215689</v>
      </c>
      <c r="K25" s="209">
        <f t="shared" si="3"/>
        <v>0.3114743434416566</v>
      </c>
    </row>
    <row r="26" spans="1:11" ht="12" customHeight="1">
      <c r="A26" s="41">
        <v>1988</v>
      </c>
      <c r="B26" s="71">
        <f>+'[1]Pop'!D209</f>
        <v>245.021</v>
      </c>
      <c r="C26" s="42">
        <v>127.372690188</v>
      </c>
      <c r="D26" s="47" t="s">
        <v>2</v>
      </c>
      <c r="E26" s="44">
        <v>72.65973</v>
      </c>
      <c r="F26" s="44">
        <f t="shared" si="0"/>
        <v>200.032420188</v>
      </c>
      <c r="G26" s="43">
        <v>6.760622986402999</v>
      </c>
      <c r="H26" s="42">
        <v>50.11435</v>
      </c>
      <c r="I26" s="42">
        <f t="shared" si="1"/>
        <v>143.157447201597</v>
      </c>
      <c r="J26" s="48">
        <f t="shared" si="2"/>
        <v>0.5842660310814053</v>
      </c>
      <c r="K26" s="209">
        <f t="shared" si="3"/>
        <v>0.40857764411287084</v>
      </c>
    </row>
    <row r="27" spans="1:11" ht="12" customHeight="1">
      <c r="A27" s="41">
        <v>1989</v>
      </c>
      <c r="B27" s="71">
        <f>+'[1]Pop'!D210</f>
        <v>247.342</v>
      </c>
      <c r="C27" s="42">
        <v>123.236110446</v>
      </c>
      <c r="D27" s="47" t="s">
        <v>2</v>
      </c>
      <c r="E27" s="44">
        <v>50.11435</v>
      </c>
      <c r="F27" s="44">
        <f t="shared" si="0"/>
        <v>173.350460446</v>
      </c>
      <c r="G27" s="43">
        <v>5.350127639999999</v>
      </c>
      <c r="H27" s="42">
        <v>59.82834</v>
      </c>
      <c r="I27" s="42">
        <f t="shared" si="1"/>
        <v>108.171992806</v>
      </c>
      <c r="J27" s="48">
        <f t="shared" si="2"/>
        <v>0.4373377461409708</v>
      </c>
      <c r="K27" s="209">
        <f t="shared" si="3"/>
        <v>0.30583059170697263</v>
      </c>
    </row>
    <row r="28" spans="1:11" ht="12" customHeight="1">
      <c r="A28" s="41">
        <v>1990</v>
      </c>
      <c r="B28" s="71">
        <f>+'[1]Pop'!D211</f>
        <v>250.132</v>
      </c>
      <c r="C28" s="42">
        <v>131.398632688</v>
      </c>
      <c r="D28" s="47" t="s">
        <v>2</v>
      </c>
      <c r="E28" s="44">
        <v>59.82834</v>
      </c>
      <c r="F28" s="44">
        <f t="shared" si="0"/>
        <v>191.226972688</v>
      </c>
      <c r="G28" s="47">
        <v>9.79800107</v>
      </c>
      <c r="H28" s="42">
        <v>130.01989</v>
      </c>
      <c r="I28" s="42">
        <f t="shared" si="1"/>
        <v>51.40908161799999</v>
      </c>
      <c r="J28" s="48">
        <f t="shared" si="2"/>
        <v>0.2055278077894871</v>
      </c>
      <c r="K28" s="209">
        <f t="shared" si="3"/>
        <v>0.14372573971292804</v>
      </c>
    </row>
    <row r="29" spans="1:11" ht="12" customHeight="1">
      <c r="A29" s="82">
        <v>1991</v>
      </c>
      <c r="B29" s="83">
        <f>+'[1]Pop'!D212</f>
        <v>253.493</v>
      </c>
      <c r="C29" s="84">
        <v>122.955212542</v>
      </c>
      <c r="D29" s="89" t="s">
        <v>2</v>
      </c>
      <c r="E29" s="86">
        <v>130.01989</v>
      </c>
      <c r="F29" s="86">
        <f t="shared" si="0"/>
        <v>252.975102542</v>
      </c>
      <c r="G29" s="85">
        <v>10.15895166</v>
      </c>
      <c r="H29" s="84">
        <v>76.20899</v>
      </c>
      <c r="I29" s="84">
        <f t="shared" si="1"/>
        <v>166.60716088200002</v>
      </c>
      <c r="J29" s="91">
        <f t="shared" si="2"/>
        <v>0.6572456078944982</v>
      </c>
      <c r="K29" s="210">
        <f t="shared" si="3"/>
        <v>0.4596123132129358</v>
      </c>
    </row>
    <row r="30" spans="1:11" ht="12" customHeight="1">
      <c r="A30" s="82">
        <v>1992</v>
      </c>
      <c r="B30" s="83">
        <f>+'[1]Pop'!D213</f>
        <v>256.894</v>
      </c>
      <c r="C30" s="84">
        <v>131.6</v>
      </c>
      <c r="D30" s="89" t="s">
        <v>2</v>
      </c>
      <c r="E30" s="86">
        <v>76.20899</v>
      </c>
      <c r="F30" s="86">
        <f t="shared" si="0"/>
        <v>207.80899</v>
      </c>
      <c r="G30" s="85">
        <v>9.230618539999998</v>
      </c>
      <c r="H30" s="84">
        <v>80.34026</v>
      </c>
      <c r="I30" s="84">
        <f t="shared" si="1"/>
        <v>118.23811146</v>
      </c>
      <c r="J30" s="91">
        <f t="shared" si="2"/>
        <v>0.4602603075976862</v>
      </c>
      <c r="K30" s="210">
        <f t="shared" si="3"/>
        <v>0.321860354963417</v>
      </c>
    </row>
    <row r="31" spans="1:11" ht="12" customHeight="1">
      <c r="A31" s="82">
        <v>1993</v>
      </c>
      <c r="B31" s="83">
        <f>+'[1]Pop'!D214</f>
        <v>260.255</v>
      </c>
      <c r="C31" s="84">
        <v>142.76</v>
      </c>
      <c r="D31" s="89" t="s">
        <v>2</v>
      </c>
      <c r="E31" s="86">
        <v>80.34026</v>
      </c>
      <c r="F31" s="86">
        <f t="shared" si="0"/>
        <v>223.10026</v>
      </c>
      <c r="G31" s="85">
        <v>10.152945659999999</v>
      </c>
      <c r="H31" s="84">
        <v>67.43737</v>
      </c>
      <c r="I31" s="84">
        <f t="shared" si="1"/>
        <v>145.50994434</v>
      </c>
      <c r="J31" s="91">
        <f t="shared" si="2"/>
        <v>0.5591052788226931</v>
      </c>
      <c r="K31" s="210">
        <f t="shared" si="3"/>
        <v>0.39098271246342176</v>
      </c>
    </row>
    <row r="32" spans="1:11" ht="12" customHeight="1">
      <c r="A32" s="82">
        <v>1994</v>
      </c>
      <c r="B32" s="83">
        <f>+'[1]Pop'!D215</f>
        <v>263.436</v>
      </c>
      <c r="C32" s="84">
        <v>167.14</v>
      </c>
      <c r="D32" s="89" t="s">
        <v>2</v>
      </c>
      <c r="E32" s="86">
        <v>67.43737</v>
      </c>
      <c r="F32" s="86">
        <f t="shared" si="0"/>
        <v>234.57736999999997</v>
      </c>
      <c r="G32" s="85">
        <v>10.35598707</v>
      </c>
      <c r="H32" s="84">
        <v>100.1143</v>
      </c>
      <c r="I32" s="84">
        <f t="shared" si="1"/>
        <v>124.10708292999998</v>
      </c>
      <c r="J32" s="91">
        <f t="shared" si="2"/>
        <v>0.47110904709303203</v>
      </c>
      <c r="K32" s="210">
        <f t="shared" si="3"/>
        <v>0.3294468860790434</v>
      </c>
    </row>
    <row r="33" spans="1:11" ht="12" customHeight="1">
      <c r="A33" s="82">
        <v>1995</v>
      </c>
      <c r="B33" s="83">
        <f>+'[1]Pop'!D216</f>
        <v>266.557</v>
      </c>
      <c r="C33" s="84">
        <v>150.04</v>
      </c>
      <c r="D33" s="89" t="s">
        <v>2</v>
      </c>
      <c r="E33" s="86">
        <v>100.1143</v>
      </c>
      <c r="F33" s="86">
        <f t="shared" si="0"/>
        <v>250.15429999999998</v>
      </c>
      <c r="G33" s="89">
        <v>8.39205796</v>
      </c>
      <c r="H33" s="84">
        <v>98.5842</v>
      </c>
      <c r="I33" s="84">
        <f t="shared" si="1"/>
        <v>143.17804203999998</v>
      </c>
      <c r="J33" s="91">
        <f t="shared" si="2"/>
        <v>0.537138555881106</v>
      </c>
      <c r="K33" s="210">
        <f t="shared" si="3"/>
        <v>0.3756213677490252</v>
      </c>
    </row>
    <row r="34" spans="1:11" ht="12" customHeight="1">
      <c r="A34" s="41">
        <v>1996</v>
      </c>
      <c r="B34" s="71">
        <f>+'[1]Pop'!D217</f>
        <v>269.667</v>
      </c>
      <c r="C34" s="42">
        <v>169.1</v>
      </c>
      <c r="D34" s="47" t="s">
        <v>2</v>
      </c>
      <c r="E34" s="44">
        <v>98.5842</v>
      </c>
      <c r="F34" s="44">
        <f t="shared" si="0"/>
        <v>267.6842</v>
      </c>
      <c r="G34" s="43">
        <v>10.300700410000001</v>
      </c>
      <c r="H34" s="42">
        <v>68.45124</v>
      </c>
      <c r="I34" s="42">
        <f t="shared" si="1"/>
        <v>188.93225958999997</v>
      </c>
      <c r="J34" s="48">
        <f t="shared" si="2"/>
        <v>0.7006131992049454</v>
      </c>
      <c r="K34" s="209">
        <f t="shared" si="3"/>
        <v>0.48993930014331843</v>
      </c>
    </row>
    <row r="35" spans="1:11" ht="12" customHeight="1">
      <c r="A35" s="41">
        <v>1997</v>
      </c>
      <c r="B35" s="71">
        <f>+'[1]Pop'!D218</f>
        <v>272.912</v>
      </c>
      <c r="C35" s="42">
        <v>173.02</v>
      </c>
      <c r="D35" s="42">
        <v>8.73412254</v>
      </c>
      <c r="E35" s="44">
        <v>68.45124</v>
      </c>
      <c r="F35" s="44">
        <f t="shared" si="0"/>
        <v>250.20536254</v>
      </c>
      <c r="G35" s="43">
        <v>13.436977839999999</v>
      </c>
      <c r="H35" s="42">
        <v>95.94156</v>
      </c>
      <c r="I35" s="42">
        <f t="shared" si="1"/>
        <v>140.82682470000003</v>
      </c>
      <c r="J35" s="48">
        <f t="shared" si="2"/>
        <v>0.51601550939497</v>
      </c>
      <c r="K35" s="209">
        <f t="shared" si="3"/>
        <v>0.3608500065699091</v>
      </c>
    </row>
    <row r="36" spans="1:11" ht="12" customHeight="1">
      <c r="A36" s="41">
        <v>1998</v>
      </c>
      <c r="B36" s="71">
        <f>+'[1]Pop'!D219</f>
        <v>276.115</v>
      </c>
      <c r="C36" s="42">
        <v>136.26</v>
      </c>
      <c r="D36" s="42">
        <v>8.579223509999998</v>
      </c>
      <c r="E36" s="44">
        <v>95.94156</v>
      </c>
      <c r="F36" s="44">
        <f t="shared" si="0"/>
        <v>240.78078351</v>
      </c>
      <c r="G36" s="43">
        <v>11.346216309999999</v>
      </c>
      <c r="H36" s="42">
        <v>99.00175999999999</v>
      </c>
      <c r="I36" s="42">
        <f t="shared" si="1"/>
        <v>130.4328072</v>
      </c>
      <c r="J36" s="48">
        <f t="shared" si="2"/>
        <v>0.4723858073628742</v>
      </c>
      <c r="K36" s="209">
        <f t="shared" si="3"/>
        <v>0.33033972542858336</v>
      </c>
    </row>
    <row r="37" spans="1:11" ht="12" customHeight="1">
      <c r="A37" s="41">
        <v>1999</v>
      </c>
      <c r="B37" s="71">
        <f>+'[1]Pop'!D220</f>
        <v>279.295</v>
      </c>
      <c r="C37" s="42">
        <v>164.28</v>
      </c>
      <c r="D37" s="42">
        <v>9.88233103</v>
      </c>
      <c r="E37" s="44">
        <v>99.00175999999999</v>
      </c>
      <c r="F37" s="44">
        <f t="shared" si="0"/>
        <v>273.16409103</v>
      </c>
      <c r="G37" s="43">
        <v>11.97965054</v>
      </c>
      <c r="H37" s="42">
        <v>104.88907</v>
      </c>
      <c r="I37" s="42">
        <f t="shared" si="1"/>
        <v>156.29537049</v>
      </c>
      <c r="J37" s="48">
        <f t="shared" si="2"/>
        <v>0.5596067616319662</v>
      </c>
      <c r="K37" s="209">
        <f t="shared" si="3"/>
        <v>0.3913333997426337</v>
      </c>
    </row>
    <row r="38" spans="1:11" ht="12" customHeight="1">
      <c r="A38" s="41">
        <v>2000</v>
      </c>
      <c r="B38" s="71">
        <f>+'[1]Pop'!D221</f>
        <v>282.385</v>
      </c>
      <c r="C38" s="42">
        <v>209.9</v>
      </c>
      <c r="D38" s="42">
        <v>10.35725834</v>
      </c>
      <c r="E38" s="44">
        <v>104.88907</v>
      </c>
      <c r="F38" s="44">
        <f t="shared" si="0"/>
        <v>325.14632833999997</v>
      </c>
      <c r="G38" s="43">
        <v>12.94065201</v>
      </c>
      <c r="H38" s="42">
        <v>72.59394999999999</v>
      </c>
      <c r="I38" s="42">
        <f t="shared" si="1"/>
        <v>239.61172632999998</v>
      </c>
      <c r="J38" s="48">
        <f t="shared" si="2"/>
        <v>0.8485285207429573</v>
      </c>
      <c r="K38" s="209">
        <f t="shared" si="3"/>
        <v>0.593376587932138</v>
      </c>
    </row>
    <row r="39" spans="1:11" ht="12" customHeight="1">
      <c r="A39" s="82">
        <v>2001</v>
      </c>
      <c r="B39" s="83">
        <f>+'[1]Pop'!D222</f>
        <v>285.309019</v>
      </c>
      <c r="C39" s="84">
        <v>214.1</v>
      </c>
      <c r="D39" s="84">
        <v>17.43811355</v>
      </c>
      <c r="E39" s="86">
        <v>72.59394999999999</v>
      </c>
      <c r="F39" s="86">
        <f t="shared" si="0"/>
        <v>304.13206355</v>
      </c>
      <c r="G39" s="85">
        <v>11.93463986</v>
      </c>
      <c r="H39" s="84">
        <v>91.00233999999999</v>
      </c>
      <c r="I39" s="84">
        <f t="shared" si="1"/>
        <v>201.19508369</v>
      </c>
      <c r="J39" s="91">
        <f t="shared" si="2"/>
        <v>0.7051830481741623</v>
      </c>
      <c r="K39" s="210">
        <f t="shared" si="3"/>
        <v>0.49313499872319044</v>
      </c>
    </row>
    <row r="40" spans="1:11" ht="12" customHeight="1">
      <c r="A40" s="82">
        <v>2002</v>
      </c>
      <c r="B40" s="83">
        <f>+'[1]Pop'!D223</f>
        <v>288.104818</v>
      </c>
      <c r="C40" s="84">
        <v>192.36</v>
      </c>
      <c r="D40" s="84">
        <v>13.46711938</v>
      </c>
      <c r="E40" s="86">
        <v>91.00233999999999</v>
      </c>
      <c r="F40" s="86">
        <f t="shared" si="0"/>
        <v>296.82945938</v>
      </c>
      <c r="G40" s="85">
        <v>13.53081444</v>
      </c>
      <c r="H40" s="84">
        <v>80.35598999999999</v>
      </c>
      <c r="I40" s="84">
        <f t="shared" si="1"/>
        <v>202.94265494</v>
      </c>
      <c r="J40" s="91">
        <f t="shared" si="2"/>
        <v>0.7044056269131882</v>
      </c>
      <c r="K40" s="210">
        <f t="shared" si="3"/>
        <v>0.49259134749174</v>
      </c>
    </row>
    <row r="41" spans="1:11" ht="12" customHeight="1">
      <c r="A41" s="82">
        <v>2003</v>
      </c>
      <c r="B41" s="83">
        <f>+'[1]Pop'!D224</f>
        <v>290.819634</v>
      </c>
      <c r="C41" s="84">
        <v>215.86</v>
      </c>
      <c r="D41" s="84">
        <v>17.92349416</v>
      </c>
      <c r="E41" s="86">
        <v>80.35598999999999</v>
      </c>
      <c r="F41" s="86">
        <f t="shared" si="0"/>
        <v>314.13948416</v>
      </c>
      <c r="G41" s="85">
        <v>12.54296329</v>
      </c>
      <c r="H41" s="84">
        <v>66.48356</v>
      </c>
      <c r="I41" s="84">
        <f t="shared" si="1"/>
        <v>235.11296087</v>
      </c>
      <c r="J41" s="91">
        <f t="shared" si="2"/>
        <v>0.8084494077521602</v>
      </c>
      <c r="K41" s="210">
        <f t="shared" si="3"/>
        <v>0.5653492361903218</v>
      </c>
    </row>
    <row r="42" spans="1:11" ht="12" customHeight="1">
      <c r="A42" s="82">
        <v>2004</v>
      </c>
      <c r="B42" s="83">
        <f>+'[1]Pop'!D225</f>
        <v>293.463185</v>
      </c>
      <c r="C42" s="84">
        <v>238.84</v>
      </c>
      <c r="D42" s="84">
        <v>31.334425979999995</v>
      </c>
      <c r="E42" s="86">
        <v>66.48356</v>
      </c>
      <c r="F42" s="86">
        <f t="shared" si="0"/>
        <v>336.65798598000003</v>
      </c>
      <c r="G42" s="85">
        <v>12.325102789999999</v>
      </c>
      <c r="H42" s="84">
        <v>49.655319999999996</v>
      </c>
      <c r="I42" s="84">
        <f t="shared" si="1"/>
        <v>274.67756319000006</v>
      </c>
      <c r="J42" s="91">
        <f t="shared" si="2"/>
        <v>0.935986444739227</v>
      </c>
      <c r="K42" s="210">
        <f t="shared" si="3"/>
        <v>0.6545359753421168</v>
      </c>
    </row>
    <row r="43" spans="1:11" ht="12" customHeight="1">
      <c r="A43" s="82">
        <v>2005</v>
      </c>
      <c r="B43" s="83">
        <f>+'[1]Pop'!D226</f>
        <v>296.186216</v>
      </c>
      <c r="C43" s="84">
        <v>178.78</v>
      </c>
      <c r="D43" s="84">
        <v>41.83599706</v>
      </c>
      <c r="E43" s="86">
        <v>49.655319999999996</v>
      </c>
      <c r="F43" s="86">
        <f t="shared" si="0"/>
        <v>270.27131706</v>
      </c>
      <c r="G43" s="85">
        <v>13.73474388</v>
      </c>
      <c r="H43" s="84">
        <v>60.72351999999999</v>
      </c>
      <c r="I43" s="84">
        <f t="shared" si="1"/>
        <v>195.81305318</v>
      </c>
      <c r="J43" s="91">
        <f t="shared" si="2"/>
        <v>0.6611146724667295</v>
      </c>
      <c r="K43" s="210">
        <f t="shared" si="3"/>
        <v>0.4623179527739367</v>
      </c>
    </row>
    <row r="44" spans="1:11" ht="12" customHeight="1">
      <c r="A44" s="41">
        <v>2006</v>
      </c>
      <c r="B44" s="71">
        <f>+'[1]Pop'!D227</f>
        <v>298.995825</v>
      </c>
      <c r="C44" s="42">
        <v>130.72</v>
      </c>
      <c r="D44" s="42">
        <v>46.40590526</v>
      </c>
      <c r="E44" s="44">
        <v>60.72351999999999</v>
      </c>
      <c r="F44" s="44">
        <f t="shared" si="0"/>
        <v>237.84942525999998</v>
      </c>
      <c r="G44" s="43">
        <v>14.627788889999998</v>
      </c>
      <c r="H44" s="42">
        <v>75.32382</v>
      </c>
      <c r="I44" s="42">
        <f t="shared" si="1"/>
        <v>147.89781637</v>
      </c>
      <c r="J44" s="48">
        <f t="shared" si="2"/>
        <v>0.49464843320136653</v>
      </c>
      <c r="K44" s="209">
        <f t="shared" si="3"/>
        <v>0.34590799524571086</v>
      </c>
    </row>
    <row r="45" spans="1:11" ht="12" customHeight="1">
      <c r="A45" s="41">
        <v>2007</v>
      </c>
      <c r="B45" s="71">
        <f>+'[1]Pop'!D228</f>
        <v>302.003917</v>
      </c>
      <c r="C45" s="42">
        <v>166.20000000000002</v>
      </c>
      <c r="D45" s="42">
        <v>54.83312263</v>
      </c>
      <c r="E45" s="44">
        <v>75.32382</v>
      </c>
      <c r="F45" s="44">
        <f t="shared" si="0"/>
        <v>296.35694263</v>
      </c>
      <c r="G45" s="43">
        <v>13.49173111</v>
      </c>
      <c r="H45" s="42">
        <v>67.87781</v>
      </c>
      <c r="I45" s="42">
        <f t="shared" si="1"/>
        <v>214.98740152</v>
      </c>
      <c r="J45" s="48">
        <f t="shared" si="2"/>
        <v>0.7118695798902502</v>
      </c>
      <c r="K45" s="209">
        <f aca="true" t="shared" si="4" ref="K45:K50">J45/1.43</f>
        <v>0.497810895028147</v>
      </c>
    </row>
    <row r="46" spans="1:11" ht="12" customHeight="1">
      <c r="A46" s="41">
        <v>2008</v>
      </c>
      <c r="B46" s="71">
        <f>+'[1]Pop'!D229</f>
        <v>304.797761</v>
      </c>
      <c r="C46" s="42">
        <v>180.08</v>
      </c>
      <c r="D46" s="42">
        <v>59.67952074370001</v>
      </c>
      <c r="E46" s="44">
        <v>67.87781</v>
      </c>
      <c r="F46" s="44">
        <f t="shared" si="0"/>
        <v>307.63733074370003</v>
      </c>
      <c r="G46" s="43">
        <v>14.604484753172597</v>
      </c>
      <c r="H46" s="42">
        <v>60.78215</v>
      </c>
      <c r="I46" s="42">
        <f t="shared" si="1"/>
        <v>232.25069599052745</v>
      </c>
      <c r="J46" s="48">
        <f t="shared" si="2"/>
        <v>0.7619829464250147</v>
      </c>
      <c r="K46" s="209">
        <f t="shared" si="4"/>
        <v>0.5328552072902201</v>
      </c>
    </row>
    <row r="47" spans="1:11" ht="12" customHeight="1">
      <c r="A47" s="41">
        <v>2009</v>
      </c>
      <c r="B47" s="71">
        <f>+'[1]Pop'!D230</f>
        <v>307.439406</v>
      </c>
      <c r="C47" s="42">
        <v>172.12</v>
      </c>
      <c r="D47" s="42">
        <v>69.2524264575</v>
      </c>
      <c r="E47" s="44">
        <v>60.78215</v>
      </c>
      <c r="F47" s="44">
        <f t="shared" si="0"/>
        <v>302.1545764575</v>
      </c>
      <c r="G47" s="43">
        <v>13.518991859087</v>
      </c>
      <c r="H47" s="42">
        <v>68.62999</v>
      </c>
      <c r="I47" s="42">
        <f t="shared" si="1"/>
        <v>220.005594598413</v>
      </c>
      <c r="J47" s="48">
        <f t="shared" si="2"/>
        <v>0.7156063611390564</v>
      </c>
      <c r="K47" s="209">
        <f t="shared" si="4"/>
        <v>0.500424028768571</v>
      </c>
    </row>
    <row r="48" spans="1:11" ht="12" customHeight="1">
      <c r="A48" s="41">
        <v>2010</v>
      </c>
      <c r="B48" s="71">
        <f>+'[1]Pop'!D231</f>
        <v>309.741279</v>
      </c>
      <c r="C48" s="42">
        <v>154.9</v>
      </c>
      <c r="D48" s="42">
        <v>78.33297066792339</v>
      </c>
      <c r="E48" s="44">
        <v>68.62999</v>
      </c>
      <c r="F48" s="44">
        <f t="shared" si="0"/>
        <v>301.8629606679234</v>
      </c>
      <c r="G48" s="43">
        <v>14.975464582220997</v>
      </c>
      <c r="H48" s="42">
        <v>74.50729</v>
      </c>
      <c r="I48" s="42">
        <f t="shared" si="1"/>
        <v>212.3802060857024</v>
      </c>
      <c r="J48" s="48">
        <f t="shared" si="2"/>
        <v>0.6856696878484265</v>
      </c>
      <c r="K48" s="209">
        <f t="shared" si="4"/>
        <v>0.4794892922016969</v>
      </c>
    </row>
    <row r="49" spans="1:11" ht="12" customHeight="1">
      <c r="A49" s="92">
        <v>2011</v>
      </c>
      <c r="B49" s="93">
        <f>+'[1]Pop'!D232</f>
        <v>311.973914</v>
      </c>
      <c r="C49" s="94">
        <v>125.16</v>
      </c>
      <c r="D49" s="94">
        <v>86.628490619242</v>
      </c>
      <c r="E49" s="95">
        <v>74.50729</v>
      </c>
      <c r="F49" s="95">
        <f t="shared" si="0"/>
        <v>286.295780619242</v>
      </c>
      <c r="G49" s="96">
        <v>17.4921494471152</v>
      </c>
      <c r="H49" s="94">
        <v>70.15866</v>
      </c>
      <c r="I49" s="94">
        <f t="shared" si="1"/>
        <v>198.64497117212682</v>
      </c>
      <c r="J49" s="126">
        <f t="shared" si="2"/>
        <v>0.6367358367409104</v>
      </c>
      <c r="K49" s="211">
        <f t="shared" si="4"/>
        <v>0.44526981590273457</v>
      </c>
    </row>
    <row r="50" spans="1:12" ht="12" customHeight="1">
      <c r="A50" s="92">
        <v>2012</v>
      </c>
      <c r="B50" s="93">
        <f>+'[1]Pop'!D233</f>
        <v>314.167558</v>
      </c>
      <c r="C50" s="94">
        <v>111.04</v>
      </c>
      <c r="D50" s="94">
        <v>97.7556376821882</v>
      </c>
      <c r="E50" s="95">
        <v>70.15866</v>
      </c>
      <c r="F50" s="95">
        <f t="shared" si="0"/>
        <v>278.9542976821882</v>
      </c>
      <c r="G50" s="96">
        <v>19.1865021012522</v>
      </c>
      <c r="H50" s="94">
        <v>69.75683</v>
      </c>
      <c r="I50" s="94">
        <f t="shared" si="1"/>
        <v>190.01096558093602</v>
      </c>
      <c r="J50" s="126">
        <f t="shared" si="2"/>
        <v>0.6048077235935864</v>
      </c>
      <c r="K50" s="211">
        <f t="shared" si="4"/>
        <v>0.422942464051459</v>
      </c>
      <c r="L50"/>
    </row>
    <row r="51" spans="1:12" ht="12" customHeight="1">
      <c r="A51" s="92">
        <v>2013</v>
      </c>
      <c r="B51" s="93">
        <f>+'[1]Pop'!D234</f>
        <v>316.294766</v>
      </c>
      <c r="C51" s="94">
        <v>133.42</v>
      </c>
      <c r="D51" s="94">
        <v>97.4935457324972</v>
      </c>
      <c r="E51" s="95">
        <v>69.75683</v>
      </c>
      <c r="F51" s="95">
        <f t="shared" si="0"/>
        <v>300.6703757324972</v>
      </c>
      <c r="G51" s="96">
        <v>15.487381689322397</v>
      </c>
      <c r="H51" s="94">
        <v>55.80432</v>
      </c>
      <c r="I51" s="94">
        <f aca="true" t="shared" si="5" ref="I51:I57">F51-SUM(G51,H51)</f>
        <v>229.37867404317478</v>
      </c>
      <c r="J51" s="126">
        <f aca="true" t="shared" si="6" ref="J51:J57">IF(I51=0,0,IF(B51=0,0,I51/B51))</f>
        <v>0.7252054055272441</v>
      </c>
      <c r="K51" s="211">
        <f aca="true" t="shared" si="7" ref="K51:K57">J51/1.43</f>
        <v>0.507136647221849</v>
      </c>
      <c r="L51"/>
    </row>
    <row r="52" spans="1:12" ht="12" customHeight="1">
      <c r="A52" s="92">
        <v>2014</v>
      </c>
      <c r="B52" s="93">
        <f>+'[1]Pop'!D235</f>
        <v>318.576955</v>
      </c>
      <c r="C52" s="94">
        <v>136.62</v>
      </c>
      <c r="D52" s="94">
        <v>122.19439498946677</v>
      </c>
      <c r="E52" s="95">
        <v>55.80432</v>
      </c>
      <c r="F52" s="95">
        <f t="shared" si="0"/>
        <v>314.6187149894668</v>
      </c>
      <c r="G52" s="96">
        <v>8.190613814096999</v>
      </c>
      <c r="H52" s="94">
        <v>54.37432</v>
      </c>
      <c r="I52" s="94">
        <f t="shared" si="5"/>
        <v>252.0537811753698</v>
      </c>
      <c r="J52" s="126">
        <f t="shared" si="6"/>
        <v>0.7911864848333735</v>
      </c>
      <c r="K52" s="211">
        <f t="shared" si="7"/>
        <v>0.5532772621212403</v>
      </c>
      <c r="L52"/>
    </row>
    <row r="53" spans="1:12" ht="12" customHeight="1">
      <c r="A53" s="92">
        <v>2015</v>
      </c>
      <c r="B53" s="93">
        <f>+'[1]Pop'!D236</f>
        <v>320.870703</v>
      </c>
      <c r="C53" s="94">
        <v>102.4</v>
      </c>
      <c r="D53" s="94">
        <v>145.54377223872197</v>
      </c>
      <c r="E53" s="95">
        <v>54.37432</v>
      </c>
      <c r="F53" s="95">
        <f t="shared" si="0"/>
        <v>302.318092238722</v>
      </c>
      <c r="G53" s="96">
        <v>6.255890669742999</v>
      </c>
      <c r="H53" s="94">
        <v>60.959469999999996</v>
      </c>
      <c r="I53" s="94">
        <f t="shared" si="5"/>
        <v>235.10273156897898</v>
      </c>
      <c r="J53" s="126">
        <f t="shared" si="6"/>
        <v>0.7327023918695967</v>
      </c>
      <c r="K53" s="211">
        <f t="shared" si="7"/>
        <v>0.512379295013704</v>
      </c>
      <c r="L53"/>
    </row>
    <row r="54" spans="1:12" ht="12" customHeight="1">
      <c r="A54" s="127">
        <v>2016</v>
      </c>
      <c r="B54" s="128">
        <f>+'[1]Pop'!D237</f>
        <v>323.161011</v>
      </c>
      <c r="C54" s="129">
        <v>110.02417021276595</v>
      </c>
      <c r="D54" s="129">
        <v>138.693284201186</v>
      </c>
      <c r="E54" s="130">
        <v>60.959469999999996</v>
      </c>
      <c r="F54" s="130">
        <f t="shared" si="0"/>
        <v>309.67692441395195</v>
      </c>
      <c r="G54" s="142">
        <v>6.706142791748399</v>
      </c>
      <c r="H54" s="129">
        <v>78.4355</v>
      </c>
      <c r="I54" s="129">
        <f t="shared" si="5"/>
        <v>224.53528162220354</v>
      </c>
      <c r="J54" s="140">
        <f t="shared" si="6"/>
        <v>0.6948093178920137</v>
      </c>
      <c r="K54" s="212">
        <f t="shared" si="7"/>
        <v>0.4858806418825271</v>
      </c>
      <c r="L54"/>
    </row>
    <row r="55" spans="1:12" ht="12" customHeight="1">
      <c r="A55" s="169">
        <v>2017</v>
      </c>
      <c r="B55" s="170">
        <f>+'[1]Pop'!D238</f>
        <v>325.20603</v>
      </c>
      <c r="C55" s="171">
        <v>99.2</v>
      </c>
      <c r="D55" s="171">
        <v>130.6134466777998</v>
      </c>
      <c r="E55" s="172">
        <v>78.4355</v>
      </c>
      <c r="F55" s="172">
        <f t="shared" si="0"/>
        <v>308.2489466777998</v>
      </c>
      <c r="G55" s="177">
        <v>7.774305807353798</v>
      </c>
      <c r="H55" s="171">
        <v>72.54532999999999</v>
      </c>
      <c r="I55" s="171">
        <f t="shared" si="5"/>
        <v>227.929310870446</v>
      </c>
      <c r="J55" s="176">
        <f t="shared" si="6"/>
        <v>0.7008766438631103</v>
      </c>
      <c r="K55" s="213">
        <f t="shared" si="7"/>
        <v>0.49012352717700025</v>
      </c>
      <c r="L55"/>
    </row>
    <row r="56" spans="1:12" ht="12" customHeight="1">
      <c r="A56" s="169">
        <v>2018</v>
      </c>
      <c r="B56" s="170">
        <f>+'[1]Pop'!D239</f>
        <v>326.923976</v>
      </c>
      <c r="C56" s="171">
        <v>92.53582978723404</v>
      </c>
      <c r="D56" s="171">
        <v>136.4500564327758</v>
      </c>
      <c r="E56" s="172">
        <v>72.54532999999999</v>
      </c>
      <c r="F56" s="172">
        <f t="shared" si="0"/>
        <v>301.5312162200098</v>
      </c>
      <c r="G56" s="177">
        <v>6.609398753014198</v>
      </c>
      <c r="H56" s="171">
        <v>44.321419999999996</v>
      </c>
      <c r="I56" s="171">
        <f t="shared" si="5"/>
        <v>250.60039746699562</v>
      </c>
      <c r="J56" s="176">
        <f t="shared" si="6"/>
        <v>0.7665402841760239</v>
      </c>
      <c r="K56" s="213">
        <f t="shared" si="7"/>
        <v>0.5360421567664503</v>
      </c>
      <c r="L56"/>
    </row>
    <row r="57" spans="1:12" ht="12" customHeight="1" thickBot="1">
      <c r="A57" s="133">
        <v>2019</v>
      </c>
      <c r="B57" s="134">
        <f>+'[1]Pop'!D240</f>
        <v>328.475998</v>
      </c>
      <c r="C57" s="184">
        <v>93.86431871688941</v>
      </c>
      <c r="D57" s="135">
        <v>152.82935781833717</v>
      </c>
      <c r="E57" s="185">
        <v>44.321419999999996</v>
      </c>
      <c r="F57" s="136">
        <f t="shared" si="0"/>
        <v>291.0150965352266</v>
      </c>
      <c r="G57" s="143">
        <v>6.287136153755599</v>
      </c>
      <c r="H57" s="184">
        <v>47.89499</v>
      </c>
      <c r="I57" s="135">
        <f t="shared" si="5"/>
        <v>236.83297038147097</v>
      </c>
      <c r="J57" s="214">
        <f t="shared" si="6"/>
        <v>0.721005406250325</v>
      </c>
      <c r="K57" s="215">
        <f t="shared" si="7"/>
        <v>0.5041995847904371</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113</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70"/>
      <c r="B62" s="271"/>
      <c r="C62" s="271"/>
      <c r="D62" s="271"/>
      <c r="E62" s="271"/>
      <c r="F62" s="271"/>
      <c r="G62" s="271"/>
      <c r="H62" s="271"/>
      <c r="I62" s="271"/>
      <c r="J62" s="271"/>
      <c r="K62" s="272"/>
    </row>
    <row r="63" spans="1:11" ht="12" customHeight="1">
      <c r="A63" s="288"/>
      <c r="B63" s="289"/>
      <c r="C63" s="289"/>
      <c r="D63" s="289"/>
      <c r="E63" s="289"/>
      <c r="F63" s="289"/>
      <c r="G63" s="289"/>
      <c r="H63" s="289"/>
      <c r="I63" s="289"/>
      <c r="J63" s="289"/>
      <c r="K63" s="290"/>
    </row>
    <row r="64" spans="1:11" ht="12" customHeight="1">
      <c r="A64" s="270" t="s">
        <v>97</v>
      </c>
      <c r="B64" s="271"/>
      <c r="C64" s="271"/>
      <c r="D64" s="271"/>
      <c r="E64" s="271"/>
      <c r="F64" s="271"/>
      <c r="G64" s="271"/>
      <c r="H64" s="271"/>
      <c r="I64" s="271"/>
      <c r="J64" s="271"/>
      <c r="K64" s="272"/>
    </row>
    <row r="65" spans="1:2" ht="12" customHeight="1">
      <c r="A65" s="22"/>
      <c r="B65" s="23"/>
    </row>
    <row r="70" spans="2:9" ht="12" customHeight="1">
      <c r="B70" s="25"/>
      <c r="C70" s="26"/>
      <c r="D70" s="26"/>
      <c r="E70" s="26"/>
      <c r="F70" s="26"/>
      <c r="G70" s="26"/>
      <c r="H70" s="26"/>
      <c r="I70" s="26"/>
    </row>
    <row r="71" spans="2:9" ht="12" customHeight="1">
      <c r="B71" s="25"/>
      <c r="C71" s="26"/>
      <c r="D71" s="26"/>
      <c r="E71" s="26"/>
      <c r="F71" s="26"/>
      <c r="G71" s="26"/>
      <c r="H71" s="26"/>
      <c r="I71" s="26"/>
    </row>
  </sheetData>
  <sheetProtection/>
  <mergeCells count="23">
    <mergeCell ref="G3:G6"/>
    <mergeCell ref="I3:I6"/>
    <mergeCell ref="J4:J6"/>
    <mergeCell ref="J3:K3"/>
    <mergeCell ref="K4:K6"/>
    <mergeCell ref="F3:F6"/>
    <mergeCell ref="J1:K1"/>
    <mergeCell ref="A1:I1"/>
    <mergeCell ref="A2:A6"/>
    <mergeCell ref="B2:B6"/>
    <mergeCell ref="C3:C6"/>
    <mergeCell ref="G2:H2"/>
    <mergeCell ref="I2:K2"/>
    <mergeCell ref="D3:D6"/>
    <mergeCell ref="H3:H6"/>
    <mergeCell ref="E3:E6"/>
    <mergeCell ref="A64:K64"/>
    <mergeCell ref="A58:K58"/>
    <mergeCell ref="A59:K59"/>
    <mergeCell ref="A63:K63"/>
    <mergeCell ref="C7:I7"/>
    <mergeCell ref="J7:K7"/>
    <mergeCell ref="A60:K62"/>
  </mergeCells>
  <printOptions horizontalCentered="1" verticalCentered="1"/>
  <pageMargins left="0.75" right="0.75" top="0.75" bottom="0.75" header="0.5" footer="0.5"/>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58"/>
  <sheetViews>
    <sheetView showZeros="0" showOutlineSymbols="0" zoomScalePageLayoutView="0" workbookViewId="0" topLeftCell="A1">
      <pane ySplit="5" topLeftCell="A6" activePane="bottomLeft" state="frozen"/>
      <selection pane="topLeft" activeCell="A1" sqref="A1"/>
      <selection pane="bottomLeft" activeCell="A1" sqref="A1:K1"/>
    </sheetView>
  </sheetViews>
  <sheetFormatPr defaultColWidth="12.7109375" defaultRowHeight="12" customHeight="1"/>
  <cols>
    <col min="1" max="1" width="12.7109375" style="5" customWidth="1"/>
    <col min="2" max="2" width="12.7109375" style="12" customWidth="1"/>
    <col min="3" max="13" width="12.7109375" style="6" customWidth="1"/>
    <col min="14" max="16" width="12.7109375" style="7" customWidth="1"/>
    <col min="17" max="16384" width="12.7109375" style="8" customWidth="1"/>
  </cols>
  <sheetData>
    <row r="1" spans="1:16" s="57" customFormat="1" ht="12" customHeight="1" thickBot="1">
      <c r="A1" s="225" t="s">
        <v>79</v>
      </c>
      <c r="B1" s="225"/>
      <c r="C1" s="225"/>
      <c r="D1" s="225"/>
      <c r="E1" s="225"/>
      <c r="F1" s="225"/>
      <c r="G1" s="225"/>
      <c r="H1" s="225"/>
      <c r="I1" s="225"/>
      <c r="J1" s="225"/>
      <c r="K1" s="225"/>
      <c r="L1" s="224" t="s">
        <v>50</v>
      </c>
      <c r="M1" s="224"/>
      <c r="N1" s="56"/>
      <c r="O1" s="56"/>
      <c r="P1" s="56"/>
    </row>
    <row r="2" spans="1:17" ht="12" customHeight="1" thickTop="1">
      <c r="A2" s="232" t="s">
        <v>0</v>
      </c>
      <c r="B2" s="235" t="s">
        <v>5</v>
      </c>
      <c r="C2" s="238" t="s">
        <v>6</v>
      </c>
      <c r="D2" s="238" t="s">
        <v>7</v>
      </c>
      <c r="E2" s="238" t="s">
        <v>8</v>
      </c>
      <c r="F2" s="238" t="s">
        <v>9</v>
      </c>
      <c r="G2" s="238" t="s">
        <v>10</v>
      </c>
      <c r="H2" s="238" t="s">
        <v>11</v>
      </c>
      <c r="I2" s="238" t="s">
        <v>12</v>
      </c>
      <c r="J2" s="238" t="s">
        <v>15</v>
      </c>
      <c r="K2" s="238" t="s">
        <v>13</v>
      </c>
      <c r="L2" s="241" t="s">
        <v>14</v>
      </c>
      <c r="M2" s="222" t="s">
        <v>94</v>
      </c>
      <c r="N2" s="9"/>
      <c r="O2" s="9"/>
      <c r="P2" s="9"/>
      <c r="Q2" s="10"/>
    </row>
    <row r="3" spans="1:17" ht="12" customHeight="1">
      <c r="A3" s="233"/>
      <c r="B3" s="236"/>
      <c r="C3" s="239"/>
      <c r="D3" s="239"/>
      <c r="E3" s="239"/>
      <c r="F3" s="239"/>
      <c r="G3" s="239"/>
      <c r="H3" s="239"/>
      <c r="I3" s="239"/>
      <c r="J3" s="239"/>
      <c r="K3" s="239"/>
      <c r="L3" s="242"/>
      <c r="M3" s="222"/>
      <c r="N3" s="9"/>
      <c r="O3" s="9"/>
      <c r="P3" s="9"/>
      <c r="Q3" s="10"/>
    </row>
    <row r="4" spans="1:18" ht="24.75" customHeight="1">
      <c r="A4" s="234"/>
      <c r="B4" s="237"/>
      <c r="C4" s="240"/>
      <c r="D4" s="240"/>
      <c r="E4" s="240"/>
      <c r="F4" s="240"/>
      <c r="G4" s="240"/>
      <c r="H4" s="240"/>
      <c r="I4" s="240"/>
      <c r="J4" s="240"/>
      <c r="K4" s="240"/>
      <c r="L4" s="243"/>
      <c r="M4" s="223"/>
      <c r="N4" s="9"/>
      <c r="O4" s="9"/>
      <c r="P4" s="9"/>
      <c r="Q4" s="10"/>
      <c r="R4" s="11"/>
    </row>
    <row r="5" spans="1:18" ht="12" customHeight="1">
      <c r="A5" s="81"/>
      <c r="B5" s="226" t="s">
        <v>72</v>
      </c>
      <c r="C5" s="227"/>
      <c r="D5" s="227"/>
      <c r="E5" s="227"/>
      <c r="F5" s="227"/>
      <c r="G5" s="227"/>
      <c r="H5" s="227"/>
      <c r="I5" s="227"/>
      <c r="J5" s="227"/>
      <c r="K5" s="227"/>
      <c r="L5" s="227"/>
      <c r="M5" s="228"/>
      <c r="N5" s="74"/>
      <c r="O5" s="74"/>
      <c r="P5" s="74"/>
      <c r="Q5" s="74"/>
      <c r="R5" s="74"/>
    </row>
    <row r="6" spans="1:18" ht="12" customHeight="1">
      <c r="A6" s="37">
        <v>1970</v>
      </c>
      <c r="B6" s="55">
        <f>Asparagus!J8</f>
        <v>0.29462887462692394</v>
      </c>
      <c r="C6" s="66">
        <f>LimaBeans!J8</f>
        <v>0.7101662017439481</v>
      </c>
      <c r="D6" s="66">
        <f>SnapBeans!J8</f>
        <v>1.3926714199325045</v>
      </c>
      <c r="E6" s="66">
        <f>Broccoli!J8</f>
        <v>0.9650121432612216</v>
      </c>
      <c r="F6" s="66">
        <f>Carrots!J8</f>
        <v>1.4008759729239415</v>
      </c>
      <c r="G6" s="66">
        <f>Cauliflower!J8</f>
        <v>0.49715106412032073</v>
      </c>
      <c r="H6" s="66">
        <f>SweetCorn!J8</f>
        <v>5.749840789653357</v>
      </c>
      <c r="I6" s="66">
        <f>GreenPeas!J8</f>
        <v>1.919151971207304</v>
      </c>
      <c r="J6" s="67">
        <f>Potatoes!$J8</f>
        <v>28.526910247156817</v>
      </c>
      <c r="K6" s="66">
        <f>Spinach!J8</f>
        <v>0.7181303279168212</v>
      </c>
      <c r="L6" s="66">
        <v>1.5274174355773167</v>
      </c>
      <c r="M6" s="68">
        <f>SUM(B6:L6)</f>
        <v>43.701956448120484</v>
      </c>
      <c r="O6" s="13"/>
      <c r="P6" s="13"/>
      <c r="Q6" s="14"/>
      <c r="R6" s="14"/>
    </row>
    <row r="7" spans="1:18" ht="12" customHeight="1">
      <c r="A7" s="113">
        <v>1971</v>
      </c>
      <c r="B7" s="110">
        <f>Asparagus!J9</f>
        <v>0.2699707696678722</v>
      </c>
      <c r="C7" s="115">
        <f>LimaBeans!J9</f>
        <v>0.6298919874218075</v>
      </c>
      <c r="D7" s="123">
        <f>SnapBeans!J9</f>
        <v>1.3898325636494098</v>
      </c>
      <c r="E7" s="124">
        <f>Broccoli!J9</f>
        <v>0.9004857435917192</v>
      </c>
      <c r="F7" s="117">
        <f>Carrots!J9</f>
        <v>1.3435121664636116</v>
      </c>
      <c r="G7" s="117">
        <f>Cauliflower!J9</f>
        <v>0.6189016714741814</v>
      </c>
      <c r="H7" s="117">
        <f>SweetCorn!J9</f>
        <v>5.4658715232999935</v>
      </c>
      <c r="I7" s="117">
        <f>GreenPeas!J9</f>
        <v>2.048266501654138</v>
      </c>
      <c r="J7" s="116">
        <f>Potatoes!$J9</f>
        <v>30.121688713817232</v>
      </c>
      <c r="K7" s="117">
        <f>Spinach!J9</f>
        <v>0.7564448307578217</v>
      </c>
      <c r="L7" s="117">
        <v>1.7764529690216262</v>
      </c>
      <c r="M7" s="117">
        <f aca="true" t="shared" si="0" ref="M7:M35">SUM(B7:L7)</f>
        <v>45.321319440819416</v>
      </c>
      <c r="O7" s="15"/>
      <c r="P7" s="15"/>
      <c r="Q7" s="11"/>
      <c r="R7" s="11"/>
    </row>
    <row r="8" spans="1:18" ht="12" customHeight="1">
      <c r="A8" s="113">
        <v>1972</v>
      </c>
      <c r="B8" s="110">
        <f>Asparagus!J10</f>
        <v>0.24990890726836146</v>
      </c>
      <c r="C8" s="115">
        <f>LimaBeans!J10</f>
        <v>0.6544622098563099</v>
      </c>
      <c r="D8" s="123">
        <f>SnapBeans!J10</f>
        <v>1.350935606204978</v>
      </c>
      <c r="E8" s="124">
        <f>Broccoli!J10</f>
        <v>0.9274915196097115</v>
      </c>
      <c r="F8" s="117">
        <f>Carrots!J10</f>
        <v>1.4540594389602473</v>
      </c>
      <c r="G8" s="117">
        <f>Cauliflower!J10</f>
        <v>0.5373580249266305</v>
      </c>
      <c r="H8" s="117">
        <f>SweetCorn!J10</f>
        <v>5.327722776994322</v>
      </c>
      <c r="I8" s="117">
        <f>GreenPeas!J10</f>
        <v>1.996944391508176</v>
      </c>
      <c r="J8" s="116">
        <f>Potatoes!$J10</f>
        <v>30.326923809886804</v>
      </c>
      <c r="K8" s="117">
        <f>Spinach!J10</f>
        <v>0.7691459103556048</v>
      </c>
      <c r="L8" s="117">
        <v>1.6703510309867744</v>
      </c>
      <c r="M8" s="117">
        <f t="shared" si="0"/>
        <v>45.265303626557916</v>
      </c>
      <c r="O8" s="15"/>
      <c r="P8" s="15"/>
      <c r="Q8" s="11"/>
      <c r="R8" s="11"/>
    </row>
    <row r="9" spans="1:18" ht="12" customHeight="1">
      <c r="A9" s="113">
        <v>1973</v>
      </c>
      <c r="B9" s="110">
        <f>Asparagus!J11</f>
        <v>0.24744583760010194</v>
      </c>
      <c r="C9" s="115">
        <f>LimaBeans!J11</f>
        <v>0.6722980147138631</v>
      </c>
      <c r="D9" s="123">
        <f>SnapBeans!J11</f>
        <v>1.682098447918682</v>
      </c>
      <c r="E9" s="124">
        <f>Broccoli!J11</f>
        <v>1.0114718110132181</v>
      </c>
      <c r="F9" s="117">
        <f>Carrots!J11</f>
        <v>1.770976975966099</v>
      </c>
      <c r="G9" s="117">
        <f>Cauliflower!J11</f>
        <v>0.5948536871959189</v>
      </c>
      <c r="H9" s="117">
        <f>SweetCorn!J11</f>
        <v>5.923337875220024</v>
      </c>
      <c r="I9" s="117">
        <f>GreenPeas!J11</f>
        <v>1.9309541359734603</v>
      </c>
      <c r="J9" s="116">
        <f>Potatoes!$J11</f>
        <v>34.19958567120792</v>
      </c>
      <c r="K9" s="117">
        <f>Spinach!J11</f>
        <v>0.6421274226200869</v>
      </c>
      <c r="L9" s="117">
        <v>1.9225233472858632</v>
      </c>
      <c r="M9" s="117">
        <f t="shared" si="0"/>
        <v>50.59767322671523</v>
      </c>
      <c r="O9" s="15"/>
      <c r="P9" s="15"/>
      <c r="Q9" s="11"/>
      <c r="R9" s="11"/>
    </row>
    <row r="10" spans="1:18" ht="12" customHeight="1">
      <c r="A10" s="113">
        <v>1974</v>
      </c>
      <c r="B10" s="110">
        <f>Asparagus!J12</f>
        <v>0.18427375686215827</v>
      </c>
      <c r="C10" s="115">
        <f>LimaBeans!J12</f>
        <v>0.6280780345469339</v>
      </c>
      <c r="D10" s="123">
        <f>SnapBeans!J12</f>
        <v>1.4714520186669406</v>
      </c>
      <c r="E10" s="124">
        <f>Broccoli!J12</f>
        <v>0.9984696568687048</v>
      </c>
      <c r="F10" s="117">
        <f>Carrots!J12</f>
        <v>1.7804239340858714</v>
      </c>
      <c r="G10" s="117">
        <f>Cauliflower!J12</f>
        <v>0.6571023221450147</v>
      </c>
      <c r="H10" s="117">
        <f>SweetCorn!J12</f>
        <v>5.790832909742161</v>
      </c>
      <c r="I10" s="117">
        <f>GreenPeas!J12</f>
        <v>1.9414319114910172</v>
      </c>
      <c r="J10" s="116">
        <f>Potatoes!$J12</f>
        <v>35.32363201062407</v>
      </c>
      <c r="K10" s="117">
        <f>Spinach!J12</f>
        <v>0.8793028888868107</v>
      </c>
      <c r="L10" s="117">
        <v>1.393474052390883</v>
      </c>
      <c r="M10" s="117">
        <f t="shared" si="0"/>
        <v>51.048473496310564</v>
      </c>
      <c r="O10" s="15"/>
      <c r="P10" s="15"/>
      <c r="Q10" s="11"/>
      <c r="R10" s="11"/>
    </row>
    <row r="11" spans="1:18" ht="12" customHeight="1">
      <c r="A11" s="113">
        <v>1975</v>
      </c>
      <c r="B11" s="110">
        <f>Asparagus!J13</f>
        <v>0.2069110490663185</v>
      </c>
      <c r="C11" s="115">
        <f>LimaBeans!J13</f>
        <v>0.5372153000606558</v>
      </c>
      <c r="D11" s="123">
        <f>SnapBeans!J13</f>
        <v>1.1407578725118417</v>
      </c>
      <c r="E11" s="124">
        <f>Broccoli!J13</f>
        <v>1.0139129752330152</v>
      </c>
      <c r="F11" s="117">
        <f>Carrots!J13</f>
        <v>1.596658934218629</v>
      </c>
      <c r="G11" s="117">
        <f>Cauliflower!J13</f>
        <v>0.5877973635593338</v>
      </c>
      <c r="H11" s="117">
        <f>SweetCorn!J13</f>
        <v>6.227077237988082</v>
      </c>
      <c r="I11" s="117">
        <f>GreenPeas!J13</f>
        <v>1.8912142258523053</v>
      </c>
      <c r="J11" s="116">
        <f>Potatoes!$J13</f>
        <v>37.13427141355632</v>
      </c>
      <c r="K11" s="117">
        <f>Spinach!J13</f>
        <v>0.7165539673940724</v>
      </c>
      <c r="L11" s="117">
        <v>1.5853833581049486</v>
      </c>
      <c r="M11" s="117">
        <f t="shared" si="0"/>
        <v>52.63775369754552</v>
      </c>
      <c r="O11" s="15"/>
      <c r="P11" s="15"/>
      <c r="Q11" s="11"/>
      <c r="R11" s="11"/>
    </row>
    <row r="12" spans="1:18" ht="12" customHeight="1">
      <c r="A12" s="37">
        <v>1976</v>
      </c>
      <c r="B12" s="55">
        <f>Asparagus!J14</f>
        <v>0.25980562753686337</v>
      </c>
      <c r="C12" s="66">
        <f>LimaBeans!J14</f>
        <v>0.5007177746692044</v>
      </c>
      <c r="D12" s="69">
        <f>SnapBeans!J14</f>
        <v>1.503636021739629</v>
      </c>
      <c r="E12" s="70">
        <f>Broccoli!J14</f>
        <v>1.120462113880799</v>
      </c>
      <c r="F12" s="68">
        <f>Carrots!J14</f>
        <v>1.6366658563992014</v>
      </c>
      <c r="G12" s="68">
        <f>Cauliflower!J14</f>
        <v>0.6118521338317243</v>
      </c>
      <c r="H12" s="68">
        <f>SweetCorn!J14</f>
        <v>5.699767249111382</v>
      </c>
      <c r="I12" s="68">
        <f>GreenPeas!J14</f>
        <v>1.87193092852065</v>
      </c>
      <c r="J12" s="67">
        <f>Potatoes!$J14</f>
        <v>41.81071846263215</v>
      </c>
      <c r="K12" s="68">
        <f>Spinach!J14</f>
        <v>0.7203903960373337</v>
      </c>
      <c r="L12" s="68">
        <v>1.7469672300318755</v>
      </c>
      <c r="M12" s="68">
        <f t="shared" si="0"/>
        <v>57.48291379439081</v>
      </c>
      <c r="O12" s="15"/>
      <c r="P12" s="15"/>
      <c r="Q12" s="11"/>
      <c r="R12" s="11"/>
    </row>
    <row r="13" spans="1:18" ht="12" customHeight="1">
      <c r="A13" s="37">
        <v>1977</v>
      </c>
      <c r="B13" s="55">
        <f>Asparagus!J15</f>
        <v>0.2059973029299988</v>
      </c>
      <c r="C13" s="66">
        <f>LimaBeans!J15</f>
        <v>0.415775589246228</v>
      </c>
      <c r="D13" s="69">
        <f>SnapBeans!J15</f>
        <v>1.3617263064216605</v>
      </c>
      <c r="E13" s="70">
        <f>Broccoli!J15</f>
        <v>1.093859566198539</v>
      </c>
      <c r="F13" s="68">
        <f>Carrots!J15</f>
        <v>1.7665519730837862</v>
      </c>
      <c r="G13" s="68">
        <f>Cauliflower!J15</f>
        <v>0.6656623032251329</v>
      </c>
      <c r="H13" s="68">
        <f>SweetCorn!J15</f>
        <v>7.242004159390482</v>
      </c>
      <c r="I13" s="68">
        <f>GreenPeas!J15</f>
        <v>1.7543720685255568</v>
      </c>
      <c r="J13" s="67">
        <f>Potatoes!$J15</f>
        <v>42.20823741480846</v>
      </c>
      <c r="K13" s="68">
        <f>Spinach!J15</f>
        <v>0.7734173329882538</v>
      </c>
      <c r="L13" s="68">
        <v>1.5219829367187463</v>
      </c>
      <c r="M13" s="68">
        <f t="shared" si="0"/>
        <v>59.00958695353684</v>
      </c>
      <c r="O13" s="15"/>
      <c r="P13" s="15"/>
      <c r="Q13" s="11"/>
      <c r="R13" s="11"/>
    </row>
    <row r="14" spans="1:18" ht="12" customHeight="1">
      <c r="A14" s="37">
        <v>1978</v>
      </c>
      <c r="B14" s="55">
        <f>Asparagus!J16</f>
        <v>0.17868603904126512</v>
      </c>
      <c r="C14" s="66">
        <f>LimaBeans!J16</f>
        <v>0.4776018150369521</v>
      </c>
      <c r="D14" s="69">
        <f>SnapBeans!J16</f>
        <v>1.3711163825055595</v>
      </c>
      <c r="E14" s="70">
        <f>Broccoli!J16</f>
        <v>1.4173479737375831</v>
      </c>
      <c r="F14" s="68">
        <f>Carrots!J16</f>
        <v>1.7718949614753914</v>
      </c>
      <c r="G14" s="68">
        <f>Cauliflower!J16</f>
        <v>0.7638472942920683</v>
      </c>
      <c r="H14" s="68">
        <f>SweetCorn!J16</f>
        <v>6.324968425904709</v>
      </c>
      <c r="I14" s="68">
        <f>GreenPeas!J16</f>
        <v>1.7777252195790374</v>
      </c>
      <c r="J14" s="67">
        <f>Potatoes!$J16</f>
        <v>42.56524024529954</v>
      </c>
      <c r="K14" s="68">
        <f>Spinach!J16</f>
        <v>0.7557123364443498</v>
      </c>
      <c r="L14" s="68">
        <v>1.5144776152930346</v>
      </c>
      <c r="M14" s="68">
        <f t="shared" si="0"/>
        <v>58.91861830860949</v>
      </c>
      <c r="O14" s="15"/>
      <c r="P14" s="15"/>
      <c r="Q14" s="11"/>
      <c r="R14" s="11"/>
    </row>
    <row r="15" spans="1:18" ht="12" customHeight="1">
      <c r="A15" s="37">
        <v>1979</v>
      </c>
      <c r="B15" s="55">
        <f>Asparagus!J17</f>
        <v>0.16726474284988113</v>
      </c>
      <c r="C15" s="66">
        <f>LimaBeans!J17</f>
        <v>0.5227566594832374</v>
      </c>
      <c r="D15" s="69">
        <f>SnapBeans!J17</f>
        <v>1.403635644620204</v>
      </c>
      <c r="E15" s="70">
        <f>Broccoli!J17</f>
        <v>1.3926941865114753</v>
      </c>
      <c r="F15" s="68">
        <f>Carrots!J17</f>
        <v>1.8810183288529467</v>
      </c>
      <c r="G15" s="68">
        <f>Cauliflower!J17</f>
        <v>0.6748986247806092</v>
      </c>
      <c r="H15" s="68">
        <f>SweetCorn!J17</f>
        <v>6.8482825900335484</v>
      </c>
      <c r="I15" s="68">
        <f>GreenPeas!J17</f>
        <v>1.8847001932860854</v>
      </c>
      <c r="J15" s="67">
        <f>Potatoes!$J17</f>
        <v>38.50387683010819</v>
      </c>
      <c r="K15" s="68">
        <f>Spinach!J17</f>
        <v>0.7511583400804799</v>
      </c>
      <c r="L15" s="68">
        <v>1.4147652795983203</v>
      </c>
      <c r="M15" s="68">
        <f t="shared" si="0"/>
        <v>55.44505142020498</v>
      </c>
      <c r="O15" s="15"/>
      <c r="P15" s="15"/>
      <c r="Q15" s="11"/>
      <c r="R15" s="11"/>
    </row>
    <row r="16" spans="1:18" ht="12" customHeight="1">
      <c r="A16" s="37">
        <v>1980</v>
      </c>
      <c r="B16" s="55">
        <f>Asparagus!J18</f>
        <v>0.12717081734224464</v>
      </c>
      <c r="C16" s="66">
        <f>LimaBeans!J18</f>
        <v>0.4935229178925551</v>
      </c>
      <c r="D16" s="69">
        <f>SnapBeans!J18</f>
        <v>1.363360705409132</v>
      </c>
      <c r="E16" s="70">
        <f>Broccoli!J18</f>
        <v>1.4553716818628526</v>
      </c>
      <c r="F16" s="68">
        <f>Carrots!J18</f>
        <v>1.6866760931997222</v>
      </c>
      <c r="G16" s="68">
        <f>Cauliflower!J18</f>
        <v>0.7819975760343569</v>
      </c>
      <c r="H16" s="68">
        <f>SweetCorn!J18</f>
        <v>6.391835054407489</v>
      </c>
      <c r="I16" s="68">
        <f>GreenPeas!J18</f>
        <v>1.7816362646338146</v>
      </c>
      <c r="J16" s="67">
        <f>Potatoes!$J18</f>
        <v>35.40474956746265</v>
      </c>
      <c r="K16" s="68">
        <f>Spinach!J18</f>
        <v>0.802549510049615</v>
      </c>
      <c r="L16" s="68">
        <v>1.2690689688485286</v>
      </c>
      <c r="M16" s="68">
        <f t="shared" si="0"/>
        <v>51.55793915714296</v>
      </c>
      <c r="O16" s="15"/>
      <c r="P16" s="15"/>
      <c r="Q16" s="11"/>
      <c r="R16" s="11"/>
    </row>
    <row r="17" spans="1:18" ht="12" customHeight="1">
      <c r="A17" s="113">
        <v>1981</v>
      </c>
      <c r="B17" s="110">
        <f>Asparagus!J19</f>
        <v>0.10771647158971326</v>
      </c>
      <c r="C17" s="115">
        <f>LimaBeans!J19</f>
        <v>0.5223728725115887</v>
      </c>
      <c r="D17" s="123">
        <f>SnapBeans!J19</f>
        <v>1.6692737187236375</v>
      </c>
      <c r="E17" s="124">
        <f>Broccoli!J19</f>
        <v>1.5640541065083533</v>
      </c>
      <c r="F17" s="117">
        <f>Carrots!J19</f>
        <v>1.8859309637076787</v>
      </c>
      <c r="G17" s="117">
        <f>Cauliflower!J19</f>
        <v>0.9097319603767514</v>
      </c>
      <c r="H17" s="117">
        <f>SweetCorn!J19</f>
        <v>6.275523094979258</v>
      </c>
      <c r="I17" s="117">
        <f>GreenPeas!J19</f>
        <v>1.7069812407051477</v>
      </c>
      <c r="J17" s="116">
        <f>Potatoes!$J19</f>
        <v>41.48551525008045</v>
      </c>
      <c r="K17" s="117">
        <f>Spinach!J19</f>
        <v>0.7495867580237331</v>
      </c>
      <c r="L17" s="117">
        <v>1.368898011010323</v>
      </c>
      <c r="M17" s="117">
        <f t="shared" si="0"/>
        <v>58.24558444821663</v>
      </c>
      <c r="O17" s="15"/>
      <c r="P17" s="15"/>
      <c r="Q17" s="11"/>
      <c r="R17" s="11"/>
    </row>
    <row r="18" spans="1:18" ht="12" customHeight="1">
      <c r="A18" s="113">
        <v>1982</v>
      </c>
      <c r="B18" s="110">
        <f>Asparagus!J20</f>
        <v>0.0584823143948869</v>
      </c>
      <c r="C18" s="115">
        <f>LimaBeans!J20</f>
        <v>0.34517718400606406</v>
      </c>
      <c r="D18" s="123">
        <f>SnapBeans!J20</f>
        <v>1.535057711854187</v>
      </c>
      <c r="E18" s="124">
        <f>Broccoli!J20</f>
        <v>1.516525500619412</v>
      </c>
      <c r="F18" s="117">
        <f>Carrots!J20</f>
        <v>1.7455682464210038</v>
      </c>
      <c r="G18" s="117">
        <f>Cauliflower!J20</f>
        <v>0.8946497665684705</v>
      </c>
      <c r="H18" s="117">
        <f>SweetCorn!J20</f>
        <v>5.758244743742141</v>
      </c>
      <c r="I18" s="117">
        <f>GreenPeas!J20</f>
        <v>1.6565572725549986</v>
      </c>
      <c r="J18" s="116">
        <f>Potatoes!$J20</f>
        <v>38.62752597033439</v>
      </c>
      <c r="K18" s="117">
        <f>Spinach!J20</f>
        <v>0.71448842443113</v>
      </c>
      <c r="L18" s="117">
        <v>1.5022309507812632</v>
      </c>
      <c r="M18" s="117">
        <f t="shared" si="0"/>
        <v>54.35450808570795</v>
      </c>
      <c r="O18" s="15"/>
      <c r="P18" s="15"/>
      <c r="Q18" s="11"/>
      <c r="R18" s="11"/>
    </row>
    <row r="19" spans="1:18" ht="12" customHeight="1">
      <c r="A19" s="113">
        <v>1983</v>
      </c>
      <c r="B19" s="110">
        <f>Asparagus!J21</f>
        <v>0.11014333206536724</v>
      </c>
      <c r="C19" s="115">
        <f>LimaBeans!J21</f>
        <v>0.31061812067074396</v>
      </c>
      <c r="D19" s="123">
        <f>SnapBeans!J21</f>
        <v>1.483993649357467</v>
      </c>
      <c r="E19" s="124">
        <f>Broccoli!J21</f>
        <v>1.5681621571737079</v>
      </c>
      <c r="F19" s="117">
        <f>Carrots!J21</f>
        <v>1.7997755082007794</v>
      </c>
      <c r="G19" s="117">
        <f>Cauliflower!J21</f>
        <v>0.8478884113577485</v>
      </c>
      <c r="H19" s="117">
        <f>SweetCorn!J21</f>
        <v>6.6489598975702835</v>
      </c>
      <c r="I19" s="117">
        <f>GreenPeas!J21</f>
        <v>1.831552860136488</v>
      </c>
      <c r="J19" s="116">
        <f>Potatoes!$J21</f>
        <v>39.18787744284209</v>
      </c>
      <c r="K19" s="117">
        <f>Spinach!J21</f>
        <v>0.5112462103101487</v>
      </c>
      <c r="L19" s="117">
        <v>1.5906481667214385</v>
      </c>
      <c r="M19" s="117">
        <f t="shared" si="0"/>
        <v>55.89086575640626</v>
      </c>
      <c r="O19" s="15"/>
      <c r="P19" s="15"/>
      <c r="Q19" s="11"/>
      <c r="R19" s="11"/>
    </row>
    <row r="20" spans="1:18" ht="12" customHeight="1">
      <c r="A20" s="113">
        <v>1984</v>
      </c>
      <c r="B20" s="110">
        <f>Asparagus!J22</f>
        <v>0.08794849043613655</v>
      </c>
      <c r="C20" s="115">
        <f>LimaBeans!J22</f>
        <v>0.4689906409193223</v>
      </c>
      <c r="D20" s="123">
        <f>SnapBeans!J22</f>
        <v>1.8168559920117793</v>
      </c>
      <c r="E20" s="124">
        <f>Broccoli!J22</f>
        <v>1.7432498986957365</v>
      </c>
      <c r="F20" s="117">
        <f>Carrots!J22</f>
        <v>2.079560647858243</v>
      </c>
      <c r="G20" s="117">
        <f>Cauliflower!J22</f>
        <v>0.949792720903075</v>
      </c>
      <c r="H20" s="117">
        <f>SweetCorn!J22</f>
        <v>7.986035408042378</v>
      </c>
      <c r="I20" s="117">
        <f>GreenPeas!J22</f>
        <v>1.9839856059708565</v>
      </c>
      <c r="J20" s="116">
        <f>Potatoes!$J22</f>
        <v>43.689178668742706</v>
      </c>
      <c r="K20" s="117">
        <f>Spinach!J22</f>
        <v>0.4969127590386023</v>
      </c>
      <c r="L20" s="117">
        <v>1.3894765346015197</v>
      </c>
      <c r="M20" s="117">
        <f t="shared" si="0"/>
        <v>62.69198736722035</v>
      </c>
      <c r="O20" s="15"/>
      <c r="P20" s="15"/>
      <c r="Q20" s="11"/>
      <c r="R20" s="11"/>
    </row>
    <row r="21" spans="1:18" ht="12" customHeight="1">
      <c r="A21" s="113">
        <v>1985</v>
      </c>
      <c r="B21" s="110">
        <f>Asparagus!J23</f>
        <v>0.10684692996066525</v>
      </c>
      <c r="C21" s="115">
        <f>LimaBeans!J23</f>
        <v>0.3631586892890391</v>
      </c>
      <c r="D21" s="123">
        <f>SnapBeans!J23</f>
        <v>1.873192069309671</v>
      </c>
      <c r="E21" s="124">
        <f>Broccoli!J23</f>
        <v>1.9610832802620077</v>
      </c>
      <c r="F21" s="117">
        <f>Carrots!J23</f>
        <v>1.7700636568735162</v>
      </c>
      <c r="G21" s="117">
        <f>Cauliflower!J23</f>
        <v>0.9281213254719751</v>
      </c>
      <c r="H21" s="117">
        <f>SweetCorn!J23</f>
        <v>7.9030326051512585</v>
      </c>
      <c r="I21" s="117">
        <f>GreenPeas!J23</f>
        <v>2.091426161381497</v>
      </c>
      <c r="J21" s="116">
        <f>Potatoes!$J23</f>
        <v>45.41132069141932</v>
      </c>
      <c r="K21" s="117">
        <f>Spinach!J23</f>
        <v>0.6158311436644461</v>
      </c>
      <c r="L21" s="117">
        <v>1.5218102370987896</v>
      </c>
      <c r="M21" s="117">
        <f t="shared" si="0"/>
        <v>64.54588678988218</v>
      </c>
      <c r="O21" s="15"/>
      <c r="P21" s="15"/>
      <c r="Q21" s="11"/>
      <c r="R21" s="11"/>
    </row>
    <row r="22" spans="1:18" ht="12" customHeight="1">
      <c r="A22" s="37">
        <v>1986</v>
      </c>
      <c r="B22" s="55">
        <f>Asparagus!J24</f>
        <v>0.094849055270911</v>
      </c>
      <c r="C22" s="66">
        <f>LimaBeans!J24</f>
        <v>0.45802843121366626</v>
      </c>
      <c r="D22" s="69">
        <f>SnapBeans!J24</f>
        <v>1.5206253038632709</v>
      </c>
      <c r="E22" s="70">
        <f>Broccoli!J24</f>
        <v>1.7847888718823524</v>
      </c>
      <c r="F22" s="68">
        <f>Carrots!J24</f>
        <v>1.788066536187259</v>
      </c>
      <c r="G22" s="68">
        <f>Cauliflower!J24</f>
        <v>0.9258342163548043</v>
      </c>
      <c r="H22" s="68">
        <f>SweetCorn!J24</f>
        <v>7.5600928249622905</v>
      </c>
      <c r="I22" s="68">
        <f>GreenPeas!J24</f>
        <v>1.9049223564414857</v>
      </c>
      <c r="J22" s="67">
        <f>Potatoes!$J24</f>
        <v>46.27945863511891</v>
      </c>
      <c r="K22" s="68">
        <f>Spinach!J24</f>
        <v>0.5525193338781098</v>
      </c>
      <c r="L22" s="68">
        <v>1.6654823790468356</v>
      </c>
      <c r="M22" s="68">
        <f t="shared" si="0"/>
        <v>64.53466794421989</v>
      </c>
      <c r="O22" s="15"/>
      <c r="P22" s="15"/>
      <c r="Q22" s="11"/>
      <c r="R22" s="11"/>
    </row>
    <row r="23" spans="1:18" ht="12" customHeight="1">
      <c r="A23" s="37">
        <v>1987</v>
      </c>
      <c r="B23" s="55">
        <f>Asparagus!J25</f>
        <v>0.11669297046177163</v>
      </c>
      <c r="C23" s="66">
        <f>LimaBeans!J25</f>
        <v>0.3868634783611472</v>
      </c>
      <c r="D23" s="69">
        <f>SnapBeans!J25</f>
        <v>1.6751083178201347</v>
      </c>
      <c r="E23" s="70">
        <f>Broccoli!J25</f>
        <v>2.215943724156109</v>
      </c>
      <c r="F23" s="68">
        <f>Carrots!J25</f>
        <v>2.1033426137954896</v>
      </c>
      <c r="G23" s="68">
        <f>Cauliflower!J25</f>
        <v>0.9453303899441526</v>
      </c>
      <c r="H23" s="68">
        <f>SweetCorn!J25</f>
        <v>7.842951516449482</v>
      </c>
      <c r="I23" s="68">
        <f>GreenPeas!J25</f>
        <v>1.7183971021894195</v>
      </c>
      <c r="J23" s="67">
        <f>Potatoes!$J25</f>
        <v>47.857901846757066</v>
      </c>
      <c r="K23" s="68">
        <f>Spinach!J25</f>
        <v>0.4454083111215689</v>
      </c>
      <c r="L23" s="68">
        <v>1.6630698011564886</v>
      </c>
      <c r="M23" s="68">
        <f t="shared" si="0"/>
        <v>66.97101007221282</v>
      </c>
      <c r="O23" s="15"/>
      <c r="P23" s="15"/>
      <c r="Q23" s="11"/>
      <c r="R23" s="11"/>
    </row>
    <row r="24" spans="1:18" ht="12" customHeight="1">
      <c r="A24" s="37">
        <v>1988</v>
      </c>
      <c r="B24" s="55">
        <f>Asparagus!J26</f>
        <v>0.1241118108243783</v>
      </c>
      <c r="C24" s="66">
        <f>LimaBeans!J26</f>
        <v>0.313360895596704</v>
      </c>
      <c r="D24" s="69">
        <f>SnapBeans!J26</f>
        <v>1.7196240322258094</v>
      </c>
      <c r="E24" s="70">
        <f>Broccoli!J26</f>
        <v>2.4155480550646677</v>
      </c>
      <c r="F24" s="68">
        <f>Carrots!J26</f>
        <v>2.286742768987148</v>
      </c>
      <c r="G24" s="68">
        <f>Cauliflower!J26</f>
        <v>0.9439190926492017</v>
      </c>
      <c r="H24" s="68">
        <f>SweetCorn!J26</f>
        <v>8.710681941547868</v>
      </c>
      <c r="I24" s="68">
        <f>GreenPeas!J26</f>
        <v>1.9062996232975953</v>
      </c>
      <c r="J24" s="67">
        <f>Potatoes!$J26</f>
        <v>43.30849192518193</v>
      </c>
      <c r="K24" s="68">
        <f>Spinach!J26</f>
        <v>0.5842660310814053</v>
      </c>
      <c r="L24" s="68">
        <v>1.9622807840960566</v>
      </c>
      <c r="M24" s="68">
        <f t="shared" si="0"/>
        <v>64.27532696055277</v>
      </c>
      <c r="O24" s="15"/>
      <c r="P24" s="15"/>
      <c r="Q24" s="11"/>
      <c r="R24" s="11"/>
    </row>
    <row r="25" spans="1:18" ht="12" customHeight="1">
      <c r="A25" s="37">
        <v>1989</v>
      </c>
      <c r="B25" s="55">
        <f>Asparagus!J27</f>
        <v>0.0777451463964875</v>
      </c>
      <c r="C25" s="66">
        <f>LimaBeans!J27</f>
        <v>0.2538275120278804</v>
      </c>
      <c r="D25" s="69">
        <f>SnapBeans!J27</f>
        <v>2.0126216724907215</v>
      </c>
      <c r="E25" s="70">
        <f>Broccoli!J27</f>
        <v>2.1686571629565545</v>
      </c>
      <c r="F25" s="68">
        <f>Carrots!J27</f>
        <v>2.471881039208869</v>
      </c>
      <c r="G25" s="68">
        <f>Cauliflower!J27</f>
        <v>0.7510248967017328</v>
      </c>
      <c r="H25" s="68">
        <f>SweetCorn!J27</f>
        <v>8.36489839978653</v>
      </c>
      <c r="I25" s="68">
        <f>GreenPeas!J27</f>
        <v>1.9772980909024755</v>
      </c>
      <c r="J25" s="67">
        <f>Potatoes!$J27</f>
        <v>46.825326875338604</v>
      </c>
      <c r="K25" s="68">
        <f>Spinach!J27</f>
        <v>0.4373377461409708</v>
      </c>
      <c r="L25" s="68">
        <v>2.0910318506359626</v>
      </c>
      <c r="M25" s="68">
        <f t="shared" si="0"/>
        <v>67.43165039258677</v>
      </c>
      <c r="O25" s="15"/>
      <c r="P25" s="15"/>
      <c r="Q25" s="11"/>
      <c r="R25" s="11"/>
    </row>
    <row r="26" spans="1:18" ht="12" customHeight="1">
      <c r="A26" s="37">
        <v>1990</v>
      </c>
      <c r="B26" s="55">
        <f>Asparagus!J28</f>
        <v>0.12063326563574431</v>
      </c>
      <c r="C26" s="66">
        <f>LimaBeans!J28</f>
        <v>0.2192530659811619</v>
      </c>
      <c r="D26" s="69">
        <f>SnapBeans!J28</f>
        <v>1.9409671142436797</v>
      </c>
      <c r="E26" s="70">
        <f>Broccoli!J28</f>
        <v>2.2327632609981927</v>
      </c>
      <c r="F26" s="68">
        <f>Carrots!J28</f>
        <v>2.2799961620264497</v>
      </c>
      <c r="G26" s="68">
        <f>Cauliflower!J28</f>
        <v>0.7577756544544482</v>
      </c>
      <c r="H26" s="68">
        <f>SweetCorn!J28</f>
        <v>8.59902625253866</v>
      </c>
      <c r="I26" s="68">
        <f>GreenPeas!J28</f>
        <v>2.2136754510018704</v>
      </c>
      <c r="J26" s="67">
        <f>Potatoes!$J28</f>
        <v>46.41761526830634</v>
      </c>
      <c r="K26" s="68">
        <f>Spinach!J28</f>
        <v>0.2055278077894871</v>
      </c>
      <c r="L26" s="68">
        <v>1.6663201829434056</v>
      </c>
      <c r="M26" s="68">
        <f t="shared" si="0"/>
        <v>66.65355348591945</v>
      </c>
      <c r="O26" s="15"/>
      <c r="P26" s="15"/>
      <c r="Q26" s="11"/>
      <c r="R26" s="11"/>
    </row>
    <row r="27" spans="1:18" ht="12" customHeight="1">
      <c r="A27" s="113">
        <v>1991</v>
      </c>
      <c r="B27" s="110">
        <f>Asparagus!J29</f>
        <v>0.08923305400938093</v>
      </c>
      <c r="C27" s="115">
        <f>LimaBeans!J29</f>
        <v>0.3181103673474219</v>
      </c>
      <c r="D27" s="123">
        <f>SnapBeans!J29</f>
        <v>1.8177256451262949</v>
      </c>
      <c r="E27" s="124">
        <f>Broccoli!J29</f>
        <v>2.2521101037898483</v>
      </c>
      <c r="F27" s="117">
        <f>Carrots!J29</f>
        <v>2.4178182435017925</v>
      </c>
      <c r="G27" s="117">
        <f>Cauliflower!J29</f>
        <v>0.5818271194865342</v>
      </c>
      <c r="H27" s="117">
        <f>SweetCorn!J29</f>
        <v>9.353267196017246</v>
      </c>
      <c r="I27" s="117">
        <f>GreenPeas!J29</f>
        <v>2.2467745530251326</v>
      </c>
      <c r="J27" s="116">
        <f>Potatoes!$J29</f>
        <v>51.06869467901678</v>
      </c>
      <c r="K27" s="117">
        <f>Spinach!J29</f>
        <v>0.6572456078944982</v>
      </c>
      <c r="L27" s="117">
        <v>1.6525111147053375</v>
      </c>
      <c r="M27" s="117">
        <f t="shared" si="0"/>
        <v>72.45531768392026</v>
      </c>
      <c r="O27" s="15"/>
      <c r="P27" s="15"/>
      <c r="Q27" s="11"/>
      <c r="R27" s="11"/>
    </row>
    <row r="28" spans="1:18" ht="12" customHeight="1">
      <c r="A28" s="113">
        <v>1992</v>
      </c>
      <c r="B28" s="110">
        <f>Asparagus!J30</f>
        <v>0.10614344967184909</v>
      </c>
      <c r="C28" s="115">
        <f>LimaBeans!J30</f>
        <v>0.3880733730643768</v>
      </c>
      <c r="D28" s="123">
        <f>SnapBeans!J30</f>
        <v>1.736514437861531</v>
      </c>
      <c r="E28" s="124">
        <f>Broccoli!J30</f>
        <v>2.3829639327504726</v>
      </c>
      <c r="F28" s="117">
        <f>Carrots!J30</f>
        <v>2.306788013733291</v>
      </c>
      <c r="G28" s="117">
        <f>Cauliflower!J30</f>
        <v>0.6561114761341253</v>
      </c>
      <c r="H28" s="117">
        <f>SweetCorn!J30</f>
        <v>8.941293105716756</v>
      </c>
      <c r="I28" s="117">
        <f>GreenPeas!J30</f>
        <v>1.9896230932991819</v>
      </c>
      <c r="J28" s="116">
        <f>Potatoes!$J30</f>
        <v>49.877402728580655</v>
      </c>
      <c r="K28" s="117">
        <f>Spinach!J30</f>
        <v>0.4602603075976862</v>
      </c>
      <c r="L28" s="117">
        <v>1.6096133035415385</v>
      </c>
      <c r="M28" s="117">
        <f t="shared" si="0"/>
        <v>70.45478722195148</v>
      </c>
      <c r="O28" s="15"/>
      <c r="P28" s="15"/>
      <c r="Q28" s="11"/>
      <c r="R28" s="11"/>
    </row>
    <row r="29" spans="1:18" ht="12" customHeight="1">
      <c r="A29" s="113">
        <v>1993</v>
      </c>
      <c r="B29" s="110">
        <f>Asparagus!J31</f>
        <v>0.06276403558048835</v>
      </c>
      <c r="C29" s="115">
        <f>LimaBeans!J31</f>
        <v>0.363634863307141</v>
      </c>
      <c r="D29" s="123">
        <f>SnapBeans!J31</f>
        <v>1.737268819196557</v>
      </c>
      <c r="E29" s="124">
        <f>Broccoli!J31</f>
        <v>2.2713746235807193</v>
      </c>
      <c r="F29" s="117">
        <f>Carrots!J31</f>
        <v>2.7861136193348837</v>
      </c>
      <c r="G29" s="117">
        <f>Cauliflower!J31</f>
        <v>0.6877574330176174</v>
      </c>
      <c r="H29" s="117">
        <f>SweetCorn!J31</f>
        <v>9.716363884497898</v>
      </c>
      <c r="I29" s="117">
        <f>GreenPeas!J31</f>
        <v>1.8601766787189489</v>
      </c>
      <c r="J29" s="116">
        <f>Potatoes!$J31</f>
        <v>53.4796366695587</v>
      </c>
      <c r="K29" s="117">
        <f>Spinach!J31</f>
        <v>0.5591052788226931</v>
      </c>
      <c r="L29" s="117">
        <v>1.8924580891817644</v>
      </c>
      <c r="M29" s="117">
        <f t="shared" si="0"/>
        <v>75.41665399479741</v>
      </c>
      <c r="O29" s="15"/>
      <c r="P29" s="15"/>
      <c r="Q29" s="11"/>
      <c r="R29" s="11"/>
    </row>
    <row r="30" spans="1:18" ht="12" customHeight="1">
      <c r="A30" s="113">
        <v>1994</v>
      </c>
      <c r="B30" s="110">
        <f>Asparagus!J32</f>
        <v>0.1286968997403544</v>
      </c>
      <c r="C30" s="115">
        <f>LimaBeans!J32</f>
        <v>0.3607682744575532</v>
      </c>
      <c r="D30" s="123">
        <f>SnapBeans!J32</f>
        <v>1.9348678918598825</v>
      </c>
      <c r="E30" s="124">
        <f>Broccoli!J32</f>
        <v>2.3089907297408105</v>
      </c>
      <c r="F30" s="117">
        <f>Carrots!J32</f>
        <v>2.785610167175329</v>
      </c>
      <c r="G30" s="117">
        <f>Cauliflower!J32</f>
        <v>0.5872363686056576</v>
      </c>
      <c r="H30" s="117">
        <f>SweetCorn!J32</f>
        <v>9.102561895033332</v>
      </c>
      <c r="I30" s="117">
        <f>GreenPeas!J32</f>
        <v>2.1342114200792603</v>
      </c>
      <c r="J30" s="116">
        <f>Potatoes!$J32</f>
        <v>55.69536167081189</v>
      </c>
      <c r="K30" s="117">
        <f>Spinach!J32</f>
        <v>0.47110904709303203</v>
      </c>
      <c r="L30" s="117">
        <v>2.025426684280053</v>
      </c>
      <c r="M30" s="117">
        <f t="shared" si="0"/>
        <v>77.53484104887715</v>
      </c>
      <c r="O30" s="15"/>
      <c r="P30" s="15"/>
      <c r="Q30" s="11"/>
      <c r="R30" s="11"/>
    </row>
    <row r="31" spans="1:18" ht="12" customHeight="1">
      <c r="A31" s="113">
        <v>1995</v>
      </c>
      <c r="B31" s="110">
        <f>Asparagus!J33</f>
        <v>0.08218116260312054</v>
      </c>
      <c r="C31" s="115">
        <f>LimaBeans!J33</f>
        <v>0.4649231822837141</v>
      </c>
      <c r="D31" s="123">
        <f>SnapBeans!J33</f>
        <v>1.6661370545136684</v>
      </c>
      <c r="E31" s="124">
        <f>Broccoli!J33</f>
        <v>2.549877295775388</v>
      </c>
      <c r="F31" s="117">
        <f>Carrots!J33</f>
        <v>2.582679201821748</v>
      </c>
      <c r="G31" s="117">
        <f>Cauliflower!J33</f>
        <v>0.6067380721571746</v>
      </c>
      <c r="H31" s="117">
        <f>SweetCorn!J33</f>
        <v>10.340082020505932</v>
      </c>
      <c r="I31" s="117">
        <f>GreenPeas!J33</f>
        <v>2.0759179179312497</v>
      </c>
      <c r="J31" s="116">
        <f>Potatoes!$J33</f>
        <v>56.14462674012688</v>
      </c>
      <c r="K31" s="117">
        <f>Spinach!J33</f>
        <v>0.537138555881106</v>
      </c>
      <c r="L31" s="117">
        <v>1.789899629347568</v>
      </c>
      <c r="M31" s="117">
        <f t="shared" si="0"/>
        <v>78.84020083294754</v>
      </c>
      <c r="O31" s="15"/>
      <c r="P31" s="15"/>
      <c r="Q31" s="11"/>
      <c r="R31" s="11"/>
    </row>
    <row r="32" spans="1:18" ht="12" customHeight="1">
      <c r="A32" s="37">
        <v>1996</v>
      </c>
      <c r="B32" s="55">
        <f>Asparagus!J34</f>
        <v>0.09042569919998815</v>
      </c>
      <c r="C32" s="66">
        <f>LimaBeans!J34</f>
        <v>0.4867606522118019</v>
      </c>
      <c r="D32" s="69">
        <f>SnapBeans!J34</f>
        <v>1.9071822053866432</v>
      </c>
      <c r="E32" s="70">
        <f>Broccoli!J34</f>
        <v>2.518894583727338</v>
      </c>
      <c r="F32" s="68">
        <f>Carrots!J34</f>
        <v>2.834560150630222</v>
      </c>
      <c r="G32" s="68">
        <f>Cauliflower!J34</f>
        <v>0.47919678069619204</v>
      </c>
      <c r="H32" s="68">
        <f>SweetCorn!J34</f>
        <v>10.350401803631891</v>
      </c>
      <c r="I32" s="68">
        <f>GreenPeas!J34</f>
        <v>1.91319442953717</v>
      </c>
      <c r="J32" s="67">
        <f>Potatoes!$J34</f>
        <v>60.29587347727384</v>
      </c>
      <c r="K32" s="68">
        <f>Spinach!J34</f>
        <v>0.7006131992049454</v>
      </c>
      <c r="L32" s="68">
        <v>1.8617510633485008</v>
      </c>
      <c r="M32" s="68">
        <f t="shared" si="0"/>
        <v>83.43885404484854</v>
      </c>
      <c r="O32" s="15"/>
      <c r="P32" s="15"/>
      <c r="Q32" s="11"/>
      <c r="R32" s="11"/>
    </row>
    <row r="33" spans="1:18" ht="12" customHeight="1">
      <c r="A33" s="37">
        <v>1997</v>
      </c>
      <c r="B33" s="55">
        <f>Asparagus!J35</f>
        <v>0.08837005128836257</v>
      </c>
      <c r="C33" s="66">
        <f>LimaBeans!J35</f>
        <v>0.43522555292548515</v>
      </c>
      <c r="D33" s="69">
        <f>SnapBeans!J35</f>
        <v>1.7514985053057397</v>
      </c>
      <c r="E33" s="70">
        <f>Broccoli!J35</f>
        <v>2.283456885809345</v>
      </c>
      <c r="F33" s="68">
        <f>Carrots!J35</f>
        <v>2.572143522527409</v>
      </c>
      <c r="G33" s="68">
        <f>Cauliflower!J35</f>
        <v>0.4352861302910828</v>
      </c>
      <c r="H33" s="68">
        <f>SweetCorn!J35</f>
        <v>10.05881729202087</v>
      </c>
      <c r="I33" s="68">
        <f>GreenPeas!J35</f>
        <v>2.023169114659671</v>
      </c>
      <c r="J33" s="67">
        <f>Potatoes!$J35</f>
        <v>57.97255546331419</v>
      </c>
      <c r="K33" s="68">
        <f>Spinach!J35</f>
        <v>0.51601550939497</v>
      </c>
      <c r="L33" s="68">
        <v>2.0017371167262707</v>
      </c>
      <c r="M33" s="68">
        <f t="shared" si="0"/>
        <v>80.1382751442634</v>
      </c>
      <c r="O33" s="15"/>
      <c r="P33" s="15"/>
      <c r="Q33" s="11"/>
      <c r="R33" s="11"/>
    </row>
    <row r="34" spans="1:18" ht="12" customHeight="1">
      <c r="A34" s="37">
        <v>1998</v>
      </c>
      <c r="B34" s="55">
        <f>Asparagus!J36</f>
        <v>0.058556275053324905</v>
      </c>
      <c r="C34" s="66">
        <f>LimaBeans!J36</f>
        <v>0.42300491208373325</v>
      </c>
      <c r="D34" s="69">
        <f>SnapBeans!J36</f>
        <v>1.9483455454430216</v>
      </c>
      <c r="E34" s="70">
        <f>Broccoli!J36</f>
        <v>2.0791533564275757</v>
      </c>
      <c r="F34" s="68">
        <f>Carrots!J36</f>
        <v>2.7592133877551017</v>
      </c>
      <c r="G34" s="68">
        <f>Cauliflower!J36</f>
        <v>0.7745571082338881</v>
      </c>
      <c r="H34" s="68">
        <f>SweetCorn!J36</f>
        <v>9.81745923495645</v>
      </c>
      <c r="I34" s="68">
        <f>GreenPeas!J36</f>
        <v>1.8937748182822371</v>
      </c>
      <c r="J34" s="67">
        <f>Potatoes!$J36</f>
        <v>58.365298298578494</v>
      </c>
      <c r="K34" s="68">
        <f>Spinach!J36</f>
        <v>0.4723858073628742</v>
      </c>
      <c r="L34" s="68">
        <v>1.8370714014088325</v>
      </c>
      <c r="M34" s="68">
        <f t="shared" si="0"/>
        <v>80.42882014558553</v>
      </c>
      <c r="O34" s="15"/>
      <c r="P34" s="15"/>
      <c r="Q34" s="11"/>
      <c r="R34" s="11"/>
    </row>
    <row r="35" spans="1:18" ht="12" customHeight="1">
      <c r="A35" s="37">
        <v>1999</v>
      </c>
      <c r="B35" s="55">
        <f>Asparagus!J37</f>
        <v>0.01862623253049573</v>
      </c>
      <c r="C35" s="66">
        <f>LimaBeans!J37</f>
        <v>0.43890957070481035</v>
      </c>
      <c r="D35" s="69">
        <f>SnapBeans!J37</f>
        <v>1.965953303639521</v>
      </c>
      <c r="E35" s="70">
        <f>Broccoli!J37</f>
        <v>2.1110304499185455</v>
      </c>
      <c r="F35" s="68">
        <f>Carrots!J37</f>
        <v>2.4353100598292126</v>
      </c>
      <c r="G35" s="68">
        <f>Cauliflower!J37</f>
        <v>0.5029549305572961</v>
      </c>
      <c r="H35" s="68">
        <f>SweetCorn!J37</f>
        <v>10.075919938487978</v>
      </c>
      <c r="I35" s="68">
        <f>GreenPeas!J37</f>
        <v>2.035613669525054</v>
      </c>
      <c r="J35" s="67">
        <f>Potatoes!$J37</f>
        <v>58.88535827224979</v>
      </c>
      <c r="K35" s="68">
        <f>Spinach!J37</f>
        <v>0.5596067616319662</v>
      </c>
      <c r="L35" s="68">
        <v>2.3607323952571053</v>
      </c>
      <c r="M35" s="68">
        <f t="shared" si="0"/>
        <v>81.39001558433178</v>
      </c>
      <c r="O35" s="15"/>
      <c r="P35" s="15"/>
      <c r="Q35" s="11"/>
      <c r="R35" s="11"/>
    </row>
    <row r="36" spans="1:18" ht="12" customHeight="1">
      <c r="A36" s="37">
        <v>2000</v>
      </c>
      <c r="B36" s="55">
        <f>Asparagus!J38</f>
        <v>0.07531565708376863</v>
      </c>
      <c r="C36" s="66">
        <f>LimaBeans!J38</f>
        <v>0.45645730917010463</v>
      </c>
      <c r="D36" s="69">
        <f>SnapBeans!J38</f>
        <v>1.8334577493847055</v>
      </c>
      <c r="E36" s="70">
        <f>Broccoli!J38</f>
        <v>2.2533716291233596</v>
      </c>
      <c r="F36" s="68">
        <f>Carrots!J38</f>
        <v>2.7318201675726415</v>
      </c>
      <c r="G36" s="68">
        <f>Cauliflower!J38</f>
        <v>0.5634731509109904</v>
      </c>
      <c r="H36" s="68">
        <f>SweetCorn!J38</f>
        <v>9.067351175310302</v>
      </c>
      <c r="I36" s="68">
        <f>GreenPeas!J38</f>
        <v>2.132314634169662</v>
      </c>
      <c r="J36" s="67">
        <f>Potatoes!$J38</f>
        <v>57.83269944468721</v>
      </c>
      <c r="K36" s="68">
        <f>Spinach!J38</f>
        <v>0.8485285207429573</v>
      </c>
      <c r="L36" s="68">
        <v>1.8649326243838562</v>
      </c>
      <c r="M36" s="68">
        <f aca="true" t="shared" si="1" ref="M36:M41">SUM(B36:L36)</f>
        <v>79.65972206253956</v>
      </c>
      <c r="O36" s="15"/>
      <c r="P36" s="15"/>
      <c r="Q36" s="11"/>
      <c r="R36" s="11"/>
    </row>
    <row r="37" spans="1:18" ht="12" customHeight="1">
      <c r="A37" s="113">
        <v>2001</v>
      </c>
      <c r="B37" s="110">
        <f>Asparagus!J39</f>
        <v>0.06677066639664553</v>
      </c>
      <c r="C37" s="115">
        <f>LimaBeans!J39</f>
        <v>0.3496768363638725</v>
      </c>
      <c r="D37" s="123">
        <f>SnapBeans!J39</f>
        <v>1.8846180088684823</v>
      </c>
      <c r="E37" s="124">
        <f>Broccoli!J39</f>
        <v>2.0379308628165034</v>
      </c>
      <c r="F37" s="117">
        <f>Carrots!J39</f>
        <v>2.2335716730356854</v>
      </c>
      <c r="G37" s="117">
        <f>Cauliflower!J39</f>
        <v>0.5017643370047129</v>
      </c>
      <c r="H37" s="117">
        <f>SweetCorn!J39</f>
        <v>9.283910754184747</v>
      </c>
      <c r="I37" s="117">
        <f>GreenPeas!J39</f>
        <v>1.9766209367885426</v>
      </c>
      <c r="J37" s="116">
        <f>Potatoes!$J39</f>
        <v>58.44223606909532</v>
      </c>
      <c r="K37" s="117">
        <f>Spinach!J39</f>
        <v>0.7051830481741623</v>
      </c>
      <c r="L37" s="117">
        <v>2.154668745695854</v>
      </c>
      <c r="M37" s="117">
        <f t="shared" si="1"/>
        <v>79.63695193842453</v>
      </c>
      <c r="O37" s="15"/>
      <c r="P37" s="15"/>
      <c r="Q37" s="11"/>
      <c r="R37" s="11"/>
    </row>
    <row r="38" spans="1:18" ht="12" customHeight="1">
      <c r="A38" s="113">
        <v>2002</v>
      </c>
      <c r="B38" s="110">
        <f>Asparagus!J40</f>
        <v>0.08074210126183727</v>
      </c>
      <c r="C38" s="115">
        <f>LimaBeans!J40</f>
        <v>0.4225991258848021</v>
      </c>
      <c r="D38" s="123">
        <f>SnapBeans!J40</f>
        <v>1.7591772048046759</v>
      </c>
      <c r="E38" s="124">
        <f>Broccoli!J40</f>
        <v>2.097374414925612</v>
      </c>
      <c r="F38" s="117">
        <f>Carrots!J40</f>
        <v>2.103899525553926</v>
      </c>
      <c r="G38" s="117">
        <f>Cauliflower!J40</f>
        <v>0.3026846534721956</v>
      </c>
      <c r="H38" s="117">
        <f>SweetCorn!J40</f>
        <v>9.32737169490862</v>
      </c>
      <c r="I38" s="117">
        <f>GreenPeas!J40</f>
        <v>1.701579968600178</v>
      </c>
      <c r="J38" s="116">
        <f>Potatoes!$J40</f>
        <v>55.165580926758395</v>
      </c>
      <c r="K38" s="117">
        <f>Spinach!J40</f>
        <v>0.7044056269131882</v>
      </c>
      <c r="L38" s="117">
        <v>3.1428596560644815</v>
      </c>
      <c r="M38" s="117">
        <f t="shared" si="1"/>
        <v>76.80827489914792</v>
      </c>
      <c r="O38" s="15"/>
      <c r="P38" s="15"/>
      <c r="Q38" s="11"/>
      <c r="R38" s="11"/>
    </row>
    <row r="39" spans="1:18" ht="12" customHeight="1">
      <c r="A39" s="113">
        <v>2003</v>
      </c>
      <c r="B39" s="110">
        <f>Asparagus!J41</f>
        <v>0.07024910509454255</v>
      </c>
      <c r="C39" s="115">
        <f>LimaBeans!J41</f>
        <v>0.39963238400196865</v>
      </c>
      <c r="D39" s="123">
        <f>SnapBeans!J41</f>
        <v>1.860256665201635</v>
      </c>
      <c r="E39" s="124">
        <f>Broccoli!J41</f>
        <v>2.592448250244342</v>
      </c>
      <c r="F39" s="117">
        <f>Carrots!J41</f>
        <v>2.0257028284410805</v>
      </c>
      <c r="G39" s="117">
        <f>Cauliflower!J41</f>
        <v>0.3607265298325765</v>
      </c>
      <c r="H39" s="117">
        <f>SweetCorn!J41</f>
        <v>9.00426106966354</v>
      </c>
      <c r="I39" s="117">
        <f>GreenPeas!J41</f>
        <v>1.8196519550327197</v>
      </c>
      <c r="J39" s="116">
        <f>Potatoes!$J41</f>
        <v>57.05578985531631</v>
      </c>
      <c r="K39" s="117">
        <f>Spinach!J41</f>
        <v>0.8084494077521602</v>
      </c>
      <c r="L39" s="117">
        <v>2.624101018296447</v>
      </c>
      <c r="M39" s="117">
        <f t="shared" si="1"/>
        <v>78.62126906887733</v>
      </c>
      <c r="O39" s="15"/>
      <c r="P39" s="15"/>
      <c r="Q39" s="11"/>
      <c r="R39" s="11"/>
    </row>
    <row r="40" spans="1:18" ht="12" customHeight="1">
      <c r="A40" s="113">
        <v>2004</v>
      </c>
      <c r="B40" s="110">
        <f>Asparagus!J42</f>
        <v>0.06770815506632223</v>
      </c>
      <c r="C40" s="115">
        <f>LimaBeans!J42</f>
        <v>0.26027150867322596</v>
      </c>
      <c r="D40" s="123">
        <f>SnapBeans!J42</f>
        <v>1.9437448225745928</v>
      </c>
      <c r="E40" s="124">
        <f>Broccoli!J42</f>
        <v>2.666817397691639</v>
      </c>
      <c r="F40" s="117">
        <f>Carrots!J42</f>
        <v>1.991136416651377</v>
      </c>
      <c r="G40" s="117">
        <f>Cauliflower!J42</f>
        <v>0.38237546208734835</v>
      </c>
      <c r="H40" s="117">
        <f>SweetCorn!J42</f>
        <v>9.066737414166619</v>
      </c>
      <c r="I40" s="117">
        <f>GreenPeas!J42</f>
        <v>1.58983210970739</v>
      </c>
      <c r="J40" s="116">
        <f>Potatoes!$J42</f>
        <v>57.33870506034343</v>
      </c>
      <c r="K40" s="117">
        <f>Spinach!J42</f>
        <v>0.935986444739227</v>
      </c>
      <c r="L40" s="117">
        <v>2.601310690924769</v>
      </c>
      <c r="M40" s="117">
        <f t="shared" si="1"/>
        <v>78.84462548262594</v>
      </c>
      <c r="O40" s="15"/>
      <c r="P40" s="15"/>
      <c r="Q40" s="11"/>
      <c r="R40" s="11"/>
    </row>
    <row r="41" spans="1:18" ht="12" customHeight="1">
      <c r="A41" s="113">
        <v>2005</v>
      </c>
      <c r="B41" s="110">
        <f>Asparagus!J43</f>
        <v>0.05873809209949728</v>
      </c>
      <c r="C41" s="115">
        <f>LimaBeans!J43</f>
        <v>0.2890921991791813</v>
      </c>
      <c r="D41" s="123">
        <f>SnapBeans!J43</f>
        <v>1.7974984661001239</v>
      </c>
      <c r="E41" s="124">
        <f>Broccoli!J43</f>
        <v>2.710410006385983</v>
      </c>
      <c r="F41" s="117">
        <f>Carrots!J43</f>
        <v>1.9833656854578265</v>
      </c>
      <c r="G41" s="117">
        <f>Cauliflower!J43</f>
        <v>0.36494268534765295</v>
      </c>
      <c r="H41" s="117">
        <f>SweetCorn!J43</f>
        <v>9.44692921280307</v>
      </c>
      <c r="I41" s="117">
        <f>GreenPeas!J43</f>
        <v>1.6052643700677818</v>
      </c>
      <c r="J41" s="116">
        <f>Potatoes!$J43</f>
        <v>54.336954265866304</v>
      </c>
      <c r="K41" s="117">
        <f>Spinach!J43</f>
        <v>0.6611146724667295</v>
      </c>
      <c r="L41" s="117">
        <v>3.1286179881784917</v>
      </c>
      <c r="M41" s="117">
        <f t="shared" si="1"/>
        <v>76.38292764395264</v>
      </c>
      <c r="O41" s="15"/>
      <c r="P41" s="15"/>
      <c r="Q41" s="11"/>
      <c r="R41" s="11"/>
    </row>
    <row r="42" spans="1:18" ht="12" customHeight="1">
      <c r="A42" s="37">
        <v>2006</v>
      </c>
      <c r="B42" s="55">
        <f>Asparagus!J44</f>
        <v>0.1018174024052463</v>
      </c>
      <c r="C42" s="66">
        <f>LimaBeans!J44</f>
        <v>0.3590737788729993</v>
      </c>
      <c r="D42" s="69">
        <f>SnapBeans!J44</f>
        <v>1.9049042502182092</v>
      </c>
      <c r="E42" s="70">
        <f>Broccoli!J44</f>
        <v>2.253020969473403</v>
      </c>
      <c r="F42" s="68">
        <f>Carrots!J44</f>
        <v>2.0653597405248054</v>
      </c>
      <c r="G42" s="68">
        <f>Cauliflower!J44</f>
        <v>0.35765656002052865</v>
      </c>
      <c r="H42" s="68">
        <f>SweetCorn!J44</f>
        <v>9.436097250454917</v>
      </c>
      <c r="I42" s="68">
        <f>GreenPeas!J44</f>
        <v>1.5879002515837806</v>
      </c>
      <c r="J42" s="67">
        <f>Potatoes!$J44</f>
        <v>53.247931210103005</v>
      </c>
      <c r="K42" s="68">
        <f>Spinach!J44</f>
        <v>0.49464843320136653</v>
      </c>
      <c r="L42" s="68">
        <v>3.2234385633355256</v>
      </c>
      <c r="M42" s="68">
        <f aca="true" t="shared" si="2" ref="M42:M47">SUM(B42:L42)</f>
        <v>75.03184841019377</v>
      </c>
      <c r="O42" s="15"/>
      <c r="P42" s="15"/>
      <c r="Q42" s="11"/>
      <c r="R42" s="11"/>
    </row>
    <row r="43" spans="1:18" ht="12" customHeight="1">
      <c r="A43" s="37">
        <v>2007</v>
      </c>
      <c r="B43" s="55">
        <f>Asparagus!J45</f>
        <v>0.09151598540251252</v>
      </c>
      <c r="C43" s="66">
        <f>LimaBeans!J45</f>
        <v>0.34418985913351585</v>
      </c>
      <c r="D43" s="69">
        <f>SnapBeans!J45</f>
        <v>2.098544494772232</v>
      </c>
      <c r="E43" s="70">
        <f>Broccoli!J45</f>
        <v>2.676221303315083</v>
      </c>
      <c r="F43" s="68">
        <f>Carrots!J45</f>
        <v>1.5104798063927105</v>
      </c>
      <c r="G43" s="68">
        <f>Cauliflower!J45</f>
        <v>0.3646699439332106</v>
      </c>
      <c r="H43" s="68">
        <f>SweetCorn!J45</f>
        <v>9.982052670197653</v>
      </c>
      <c r="I43" s="68">
        <f>GreenPeas!J45</f>
        <v>1.8350148447577919</v>
      </c>
      <c r="J43" s="67">
        <f>Potatoes!$J45</f>
        <v>53.14968637350488</v>
      </c>
      <c r="K43" s="68">
        <f>Spinach!J45</f>
        <v>0.7118695798902502</v>
      </c>
      <c r="L43" s="68">
        <v>3.0073549020647965</v>
      </c>
      <c r="M43" s="68">
        <f t="shared" si="2"/>
        <v>75.77159976336462</v>
      </c>
      <c r="O43" s="15"/>
      <c r="P43" s="15"/>
      <c r="Q43" s="11"/>
      <c r="R43" s="11"/>
    </row>
    <row r="44" spans="1:18" ht="12" customHeight="1">
      <c r="A44" s="37">
        <v>2008</v>
      </c>
      <c r="B44" s="55">
        <f>Asparagus!J46</f>
        <v>0.09063974622254525</v>
      </c>
      <c r="C44" s="66">
        <f>LimaBeans!J46</f>
        <v>0.3247912079478727</v>
      </c>
      <c r="D44" s="69">
        <f>SnapBeans!J46</f>
        <v>2.0681936328731956</v>
      </c>
      <c r="E44" s="70">
        <f>Broccoli!J46</f>
        <v>2.695916090791495</v>
      </c>
      <c r="F44" s="68">
        <f>Carrots!J46</f>
        <v>1.541107878601338</v>
      </c>
      <c r="G44" s="68">
        <f>Cauliflower!J46</f>
        <v>0.4425017371755294</v>
      </c>
      <c r="H44" s="68">
        <f>SweetCorn!J46</f>
        <v>9.245437048309883</v>
      </c>
      <c r="I44" s="68">
        <f>GreenPeas!J46</f>
        <v>1.7977388366432778</v>
      </c>
      <c r="J44" s="67">
        <f>Potatoes!$J46</f>
        <v>51.45308381901139</v>
      </c>
      <c r="K44" s="68">
        <f>Spinach!J46</f>
        <v>0.7619829464250147</v>
      </c>
      <c r="L44" s="68">
        <v>2.931800443559688</v>
      </c>
      <c r="M44" s="68">
        <f t="shared" si="2"/>
        <v>73.35319338756123</v>
      </c>
      <c r="O44" s="15"/>
      <c r="P44" s="15"/>
      <c r="Q44" s="11"/>
      <c r="R44" s="11"/>
    </row>
    <row r="45" spans="1:18" ht="12" customHeight="1">
      <c r="A45" s="37">
        <v>2009</v>
      </c>
      <c r="B45" s="55">
        <f>Asparagus!J47</f>
        <v>0.06942960172987585</v>
      </c>
      <c r="C45" s="66">
        <f>LimaBeans!J47</f>
        <v>0.24872840400903257</v>
      </c>
      <c r="D45" s="69">
        <f>SnapBeans!J47</f>
        <v>1.8723334435065626</v>
      </c>
      <c r="E45" s="70">
        <f>Broccoli!J47</f>
        <v>2.5005191740528105</v>
      </c>
      <c r="F45" s="68">
        <f>Carrots!J47</f>
        <v>1.5171633855918314</v>
      </c>
      <c r="G45" s="68">
        <f>Cauliflower!J47</f>
        <v>0.3561135283918932</v>
      </c>
      <c r="H45" s="68">
        <f>SweetCorn!J47</f>
        <v>9.064625848206653</v>
      </c>
      <c r="I45" s="68">
        <f>GreenPeas!J47</f>
        <v>1.686053948447574</v>
      </c>
      <c r="J45" s="67">
        <f>Potatoes!$J47</f>
        <v>50.361963301828645</v>
      </c>
      <c r="K45" s="68">
        <f>Spinach!J47</f>
        <v>0.7156063611390564</v>
      </c>
      <c r="L45" s="68">
        <v>3.331184445810437</v>
      </c>
      <c r="M45" s="68">
        <f t="shared" si="2"/>
        <v>71.72372144271436</v>
      </c>
      <c r="O45" s="15"/>
      <c r="P45" s="15"/>
      <c r="Q45" s="11"/>
      <c r="R45" s="11"/>
    </row>
    <row r="46" spans="1:18" ht="12" customHeight="1">
      <c r="A46" s="37">
        <v>2010</v>
      </c>
      <c r="B46" s="55">
        <f>Asparagus!J48</f>
        <v>0.10817622193478706</v>
      </c>
      <c r="C46" s="66">
        <f>LimaBeans!J48</f>
        <v>0.3926844183149479</v>
      </c>
      <c r="D46" s="69">
        <f>SnapBeans!J48</f>
        <v>1.977743399065126</v>
      </c>
      <c r="E46" s="70">
        <f>Broccoli!J48</f>
        <v>2.4505449739846776</v>
      </c>
      <c r="F46" s="68">
        <f>Carrots!J48</f>
        <v>1.4686769323011786</v>
      </c>
      <c r="G46" s="68">
        <f>Cauliflower!J48</f>
        <v>0.37047026741457595</v>
      </c>
      <c r="H46" s="68">
        <f>SweetCorn!J48</f>
        <v>8.548534532782675</v>
      </c>
      <c r="I46" s="68">
        <f>GreenPeas!J48</f>
        <v>1.5080776207074678</v>
      </c>
      <c r="J46" s="67">
        <f>Potatoes!$J48</f>
        <v>50.08052475122491</v>
      </c>
      <c r="K46" s="68">
        <f>Spinach!J48</f>
        <v>0.6856696878484265</v>
      </c>
      <c r="L46" s="68">
        <v>3.398458293849216</v>
      </c>
      <c r="M46" s="68">
        <f t="shared" si="2"/>
        <v>70.98956109942799</v>
      </c>
      <c r="O46" s="15"/>
      <c r="P46" s="15"/>
      <c r="Q46" s="11"/>
      <c r="R46" s="11"/>
    </row>
    <row r="47" spans="1:18" ht="12" customHeight="1">
      <c r="A47" s="113">
        <v>2011</v>
      </c>
      <c r="B47" s="112">
        <f>Asparagus!J49</f>
        <v>0.12804879375422137</v>
      </c>
      <c r="C47" s="120">
        <f>LimaBeans!J49</f>
        <v>0.2898067127813481</v>
      </c>
      <c r="D47" s="201">
        <f>SnapBeans!J49</f>
        <v>1.5432009405016471</v>
      </c>
      <c r="E47" s="202">
        <f>Broccoli!J49</f>
        <v>2.65462460510768</v>
      </c>
      <c r="F47" s="122">
        <f>Carrots!J49</f>
        <v>1.5705859281037646</v>
      </c>
      <c r="G47" s="122">
        <f>Cauliflower!J49</f>
        <v>0.442757532258817</v>
      </c>
      <c r="H47" s="122">
        <f>SweetCorn!J49</f>
        <v>9.75686875952177</v>
      </c>
      <c r="I47" s="122">
        <f>GreenPeas!J49</f>
        <v>1.5762178429815004</v>
      </c>
      <c r="J47" s="121">
        <f>Potatoes!$J49</f>
        <v>48.285682417662144</v>
      </c>
      <c r="K47" s="122">
        <f>Spinach!J49</f>
        <v>0.6367358367409104</v>
      </c>
      <c r="L47" s="122">
        <v>3.34722544227177</v>
      </c>
      <c r="M47" s="122">
        <f t="shared" si="2"/>
        <v>70.23175481168556</v>
      </c>
      <c r="O47" s="15"/>
      <c r="P47" s="15"/>
      <c r="Q47" s="11"/>
      <c r="R47" s="11"/>
    </row>
    <row r="48" spans="1:18" ht="12" customHeight="1">
      <c r="A48" s="113">
        <v>2012</v>
      </c>
      <c r="B48" s="110">
        <f>Asparagus!J50</f>
        <v>0.09486309581927743</v>
      </c>
      <c r="C48" s="115">
        <f>LimaBeans!J50</f>
        <v>0.38118614189317096</v>
      </c>
      <c r="D48" s="123">
        <f>SnapBeans!J50</f>
        <v>1.8981757747018013</v>
      </c>
      <c r="E48" s="124">
        <f>Broccoli!J50</f>
        <v>2.560768672933041</v>
      </c>
      <c r="F48" s="117">
        <f>Carrots!J50</f>
        <v>1.2107234263956816</v>
      </c>
      <c r="G48" s="117">
        <f>Cauliflower!J50</f>
        <v>0.33793701142846455</v>
      </c>
      <c r="H48" s="117">
        <f>SweetCorn!J50</f>
        <v>9.787033321875523</v>
      </c>
      <c r="I48" s="117">
        <f>GreenPeas!J50</f>
        <v>1.8892870609142463</v>
      </c>
      <c r="J48" s="116">
        <f>Potatoes!$J50</f>
        <v>48.0424159854685</v>
      </c>
      <c r="K48" s="117">
        <f>Spinach!J50</f>
        <v>0.6048077235935864</v>
      </c>
      <c r="L48" s="117">
        <v>3.5328727091929513</v>
      </c>
      <c r="M48" s="117">
        <f aca="true" t="shared" si="3" ref="M48:M53">SUM(B48:L48)</f>
        <v>70.34007092421625</v>
      </c>
      <c r="N48"/>
      <c r="O48" s="15"/>
      <c r="P48" s="15"/>
      <c r="Q48" s="11"/>
      <c r="R48" s="11"/>
    </row>
    <row r="49" spans="1:18" ht="12" customHeight="1">
      <c r="A49" s="113">
        <v>2013</v>
      </c>
      <c r="B49" s="110">
        <f>Asparagus!J51</f>
        <v>0.1069111843513212</v>
      </c>
      <c r="C49" s="115">
        <f>LimaBeans!J51</f>
        <v>0.298941513085079</v>
      </c>
      <c r="D49" s="123">
        <f>SnapBeans!J51</f>
        <v>2.096709897135488</v>
      </c>
      <c r="E49" s="124">
        <f>Broccoli!J51</f>
        <v>2.482805203197495</v>
      </c>
      <c r="F49" s="117">
        <f>Carrots!J51</f>
        <v>1.6548659081232773</v>
      </c>
      <c r="G49" s="117">
        <f>Cauliflower!J51</f>
        <v>0.336253957557966</v>
      </c>
      <c r="H49" s="117">
        <f>SweetCorn!J51</f>
        <v>7.020267020949634</v>
      </c>
      <c r="I49" s="117">
        <f>GreenPeas!J51</f>
        <v>1.5124378926114512</v>
      </c>
      <c r="J49" s="116">
        <f>Potatoes!$J51</f>
        <v>47.61434956782573</v>
      </c>
      <c r="K49" s="117">
        <f>Spinach!J51</f>
        <v>0.7252054055272441</v>
      </c>
      <c r="L49" s="117">
        <v>3.314583609552972</v>
      </c>
      <c r="M49" s="117">
        <f t="shared" si="3"/>
        <v>67.16333115991765</v>
      </c>
      <c r="N49"/>
      <c r="O49" s="15"/>
      <c r="P49" s="15"/>
      <c r="Q49" s="11"/>
      <c r="R49" s="11"/>
    </row>
    <row r="50" spans="1:18" ht="12" customHeight="1">
      <c r="A50" s="113">
        <v>2014</v>
      </c>
      <c r="B50" s="110">
        <f>Asparagus!J52</f>
        <v>0.09916863781692184</v>
      </c>
      <c r="C50" s="115">
        <f>LimaBeans!J52</f>
        <v>0.2954045155477866</v>
      </c>
      <c r="D50" s="123">
        <f>SnapBeans!J52</f>
        <v>1.7632011985010536</v>
      </c>
      <c r="E50" s="124">
        <f>Broccoli!J52</f>
        <v>2.584673568586449</v>
      </c>
      <c r="F50" s="117">
        <f>Carrots!J52</f>
        <v>1.1959062323381466</v>
      </c>
      <c r="G50" s="117">
        <f>Cauliflower!J52</f>
        <v>0.3568136872660936</v>
      </c>
      <c r="H50" s="117">
        <f>SweetCorn!J52</f>
        <v>7.6770612286166</v>
      </c>
      <c r="I50" s="117">
        <f>GreenPeas!J52</f>
        <v>1.568964605935737</v>
      </c>
      <c r="J50" s="116">
        <f>Potatoes!$J52</f>
        <v>47.0526148320211</v>
      </c>
      <c r="K50" s="117">
        <f>Spinach!J52</f>
        <v>0.7911864848333735</v>
      </c>
      <c r="L50" s="117">
        <v>3.5056148861956</v>
      </c>
      <c r="M50" s="117">
        <f t="shared" si="3"/>
        <v>66.89060987765886</v>
      </c>
      <c r="N50"/>
      <c r="O50" s="15"/>
      <c r="P50" s="15"/>
      <c r="Q50" s="11"/>
      <c r="R50" s="11"/>
    </row>
    <row r="51" spans="1:18" ht="12" customHeight="1">
      <c r="A51" s="113">
        <v>2015</v>
      </c>
      <c r="B51" s="112">
        <f>Asparagus!J53</f>
        <v>0.11937495576288369</v>
      </c>
      <c r="C51" s="120">
        <f>LimaBeans!J53</f>
        <v>0.31602789137525594</v>
      </c>
      <c r="D51" s="201">
        <f>SnapBeans!J53</f>
        <v>1.8964251535179786</v>
      </c>
      <c r="E51" s="202">
        <f>Broccoli!J53</f>
        <v>2.5874512802600407</v>
      </c>
      <c r="F51" s="122">
        <f>Carrots!J53</f>
        <v>1.3626772343606852</v>
      </c>
      <c r="G51" s="122">
        <f>Cauliflower!J53</f>
        <v>0.3421926119190089</v>
      </c>
      <c r="H51" s="122">
        <f>SweetCorn!J53</f>
        <v>8.012374796843275</v>
      </c>
      <c r="I51" s="122">
        <f>GreenPeas!J53</f>
        <v>1.477782391940208</v>
      </c>
      <c r="J51" s="121">
        <f>Potatoes!$J53</f>
        <v>49.70263722494255</v>
      </c>
      <c r="K51" s="122">
        <f>Spinach!J53</f>
        <v>0.7327023918695967</v>
      </c>
      <c r="L51" s="122">
        <v>3.6128259626117862</v>
      </c>
      <c r="M51" s="122">
        <f t="shared" si="3"/>
        <v>70.16247189540326</v>
      </c>
      <c r="N51"/>
      <c r="O51" s="15"/>
      <c r="P51" s="15"/>
      <c r="Q51" s="11"/>
      <c r="R51" s="11"/>
    </row>
    <row r="52" spans="1:18" ht="12" customHeight="1">
      <c r="A52" s="156">
        <v>2016</v>
      </c>
      <c r="B52" s="153">
        <f>Asparagus!J54</f>
        <v>0.16041161696404319</v>
      </c>
      <c r="C52" s="158">
        <f>LimaBeans!J54</f>
        <v>0.22925866735898945</v>
      </c>
      <c r="D52" s="165">
        <f>SnapBeans!J54</f>
        <v>1.9854545801421877</v>
      </c>
      <c r="E52" s="166">
        <f>Broccoli!J54</f>
        <v>2.6362068156488156</v>
      </c>
      <c r="F52" s="160">
        <f>Carrots!J54</f>
        <v>1.9004582646579344</v>
      </c>
      <c r="G52" s="160">
        <f>Cauliflower!J54</f>
        <v>0.40788019100508816</v>
      </c>
      <c r="H52" s="160">
        <f>SweetCorn!J54</f>
        <v>7.451959464693287</v>
      </c>
      <c r="I52" s="160">
        <f>GreenPeas!J54</f>
        <v>0.9994839625088487</v>
      </c>
      <c r="J52" s="159">
        <f>Potatoes!$J54</f>
        <v>47.41974338773709</v>
      </c>
      <c r="K52" s="160">
        <f>Spinach!J54</f>
        <v>0.6948093178920137</v>
      </c>
      <c r="L52" s="160">
        <v>3.6878119199956534</v>
      </c>
      <c r="M52" s="160">
        <f t="shared" si="3"/>
        <v>67.57347818860396</v>
      </c>
      <c r="N52"/>
      <c r="O52" s="15"/>
      <c r="P52" s="15"/>
      <c r="Q52" s="11"/>
      <c r="R52" s="11"/>
    </row>
    <row r="53" spans="1:18" ht="12" customHeight="1">
      <c r="A53" s="156">
        <v>2017</v>
      </c>
      <c r="B53" s="153">
        <f>Asparagus!J55</f>
        <v>0.13772160624692203</v>
      </c>
      <c r="C53" s="158">
        <f>LimaBeans!J55</f>
        <v>0.21333777058546302</v>
      </c>
      <c r="D53" s="165">
        <f>SnapBeans!J55</f>
        <v>1.8976802967886761</v>
      </c>
      <c r="E53" s="166">
        <f>Broccoli!J55</f>
        <v>2.3658849225026644</v>
      </c>
      <c r="F53" s="160">
        <f>Carrots!J55</f>
        <v>2.4291511425764414</v>
      </c>
      <c r="G53" s="160">
        <f>Cauliflower!J55</f>
        <v>0.5285969967225497</v>
      </c>
      <c r="H53" s="160">
        <f>SweetCorn!J55</f>
        <v>8.058434498971975</v>
      </c>
      <c r="I53" s="160">
        <f>GreenPeas!J55</f>
        <v>1.2993290953948935</v>
      </c>
      <c r="J53" s="159">
        <f>Potatoes!$J55</f>
        <v>51.819268914407175</v>
      </c>
      <c r="K53" s="160">
        <f>Spinach!J55</f>
        <v>0.7008766438631103</v>
      </c>
      <c r="L53" s="160">
        <v>3.76</v>
      </c>
      <c r="M53" s="160">
        <f t="shared" si="3"/>
        <v>73.21028188805988</v>
      </c>
      <c r="N53"/>
      <c r="O53" s="15"/>
      <c r="P53" s="15"/>
      <c r="Q53" s="11"/>
      <c r="R53" s="11"/>
    </row>
    <row r="54" spans="1:18" ht="12" customHeight="1">
      <c r="A54" s="193">
        <v>2018</v>
      </c>
      <c r="B54" s="183">
        <f>Asparagus!J56</f>
        <v>0.08617307751799805</v>
      </c>
      <c r="C54" s="194">
        <f>LimaBeans!J56</f>
        <v>0.2532926659995956</v>
      </c>
      <c r="D54" s="195">
        <f>SnapBeans!J56</f>
        <v>1.8496031548305378</v>
      </c>
      <c r="E54" s="196">
        <f>Broccoli!J56</f>
        <v>2.5010951711086324</v>
      </c>
      <c r="F54" s="197">
        <f>Carrots!J56</f>
        <v>2.3531809696153867</v>
      </c>
      <c r="G54" s="197">
        <f>Cauliflower!J56</f>
        <v>0.5825764644735759</v>
      </c>
      <c r="H54" s="197">
        <f>SweetCorn!J56</f>
        <v>7.92522016527429</v>
      </c>
      <c r="I54" s="197">
        <f>GreenPeas!J56</f>
        <v>1.2764212020624772</v>
      </c>
      <c r="J54" s="198">
        <f>Potatoes!$J56</f>
        <v>51.53214310389519</v>
      </c>
      <c r="K54" s="197">
        <f>Spinach!J56</f>
        <v>0.7665402841760239</v>
      </c>
      <c r="L54" s="197">
        <v>5.06</v>
      </c>
      <c r="M54" s="197">
        <f>SUM(B54:L54)</f>
        <v>74.1862462589537</v>
      </c>
      <c r="N54"/>
      <c r="O54" s="15"/>
      <c r="P54" s="15"/>
      <c r="Q54" s="11"/>
      <c r="R54" s="11"/>
    </row>
    <row r="55" spans="1:18" ht="12" customHeight="1" thickBot="1">
      <c r="A55" s="161">
        <v>2019</v>
      </c>
      <c r="B55" s="155">
        <f>Asparagus!J57</f>
        <v>0.09680316030988484</v>
      </c>
      <c r="C55" s="162">
        <f>LimaBeans!J57</f>
        <v>0.32930811590767783</v>
      </c>
      <c r="D55" s="167">
        <f>SnapBeans!J57</f>
        <v>1.926541549507216</v>
      </c>
      <c r="E55" s="168">
        <f>Broccoli!J57</f>
        <v>2.6493344415606392</v>
      </c>
      <c r="F55" s="164">
        <f>Carrots!J57</f>
        <v>1.7685293355693223</v>
      </c>
      <c r="G55" s="164">
        <f>Cauliflower!J57</f>
        <v>0.678135996868585</v>
      </c>
      <c r="H55" s="164">
        <f>SweetCorn!J57</f>
        <v>6.869632224663183</v>
      </c>
      <c r="I55" s="164">
        <f>GreenPeas!J57</f>
        <v>1.2555294271470774</v>
      </c>
      <c r="J55" s="163">
        <f>Potatoes!$J57</f>
        <v>51.45478423188935</v>
      </c>
      <c r="K55" s="164">
        <f>Spinach!J57</f>
        <v>0.721005406250325</v>
      </c>
      <c r="L55" s="199">
        <v>5.38</v>
      </c>
      <c r="M55" s="164">
        <f>SUM(B55:L55)</f>
        <v>73.12960388967326</v>
      </c>
      <c r="N55"/>
      <c r="O55" s="15"/>
      <c r="P55" s="15"/>
      <c r="Q55" s="11"/>
      <c r="R55" s="11"/>
    </row>
    <row r="56" spans="1:18" ht="12" customHeight="1" thickTop="1">
      <c r="A56" s="219" t="s">
        <v>78</v>
      </c>
      <c r="B56" s="220"/>
      <c r="C56" s="220"/>
      <c r="D56" s="220"/>
      <c r="E56" s="220"/>
      <c r="F56" s="220"/>
      <c r="G56" s="220"/>
      <c r="H56" s="220"/>
      <c r="I56" s="220"/>
      <c r="J56" s="220"/>
      <c r="K56" s="220"/>
      <c r="L56" s="220"/>
      <c r="M56" s="221"/>
      <c r="N56" s="74"/>
      <c r="O56" s="74"/>
      <c r="P56" s="74"/>
      <c r="Q56" s="74"/>
      <c r="R56" s="74"/>
    </row>
    <row r="57" spans="1:13" ht="12" customHeight="1">
      <c r="A57" s="229"/>
      <c r="B57" s="230"/>
      <c r="C57" s="230"/>
      <c r="D57" s="230"/>
      <c r="E57" s="230"/>
      <c r="F57" s="230"/>
      <c r="G57" s="230"/>
      <c r="H57" s="230"/>
      <c r="I57" s="230"/>
      <c r="J57" s="230"/>
      <c r="K57" s="230"/>
      <c r="L57" s="230"/>
      <c r="M57" s="231"/>
    </row>
    <row r="58" spans="1:13" ht="12" customHeight="1">
      <c r="A58" s="216" t="s">
        <v>97</v>
      </c>
      <c r="B58" s="217"/>
      <c r="C58" s="217"/>
      <c r="D58" s="217"/>
      <c r="E58" s="217"/>
      <c r="F58" s="217"/>
      <c r="G58" s="217"/>
      <c r="H58" s="217"/>
      <c r="I58" s="217"/>
      <c r="J58" s="217"/>
      <c r="K58" s="217"/>
      <c r="L58" s="217"/>
      <c r="M58" s="218"/>
    </row>
  </sheetData>
  <sheetProtection/>
  <mergeCells count="19">
    <mergeCell ref="J2:J4"/>
    <mergeCell ref="K2:K4"/>
    <mergeCell ref="L2:L4"/>
    <mergeCell ref="D2:D4"/>
    <mergeCell ref="E2:E4"/>
    <mergeCell ref="F2:F4"/>
    <mergeCell ref="G2:G4"/>
    <mergeCell ref="H2:H4"/>
    <mergeCell ref="I2:I4"/>
    <mergeCell ref="A58:M58"/>
    <mergeCell ref="A56:M56"/>
    <mergeCell ref="M2:M4"/>
    <mergeCell ref="L1:M1"/>
    <mergeCell ref="A1:K1"/>
    <mergeCell ref="B5:M5"/>
    <mergeCell ref="A57:M57"/>
    <mergeCell ref="A2:A4"/>
    <mergeCell ref="B2:B4"/>
    <mergeCell ref="C2:C4"/>
  </mergeCells>
  <printOptions horizontalCentered="1" verticalCentered="1"/>
  <pageMargins left="0.75" right="0.75" top="0.75" bottom="0.75" header="0.5" footer="0.5"/>
  <pageSetup fitToHeight="1" fitToWidth="1" horizontalDpi="600" verticalDpi="600" orientation="landscape" scale="86" r:id="rId1"/>
  <rowBreaks count="1" manualBreakCount="1">
    <brk id="5" max="26"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pane ySplit="5" topLeftCell="A6" activePane="bottomLeft" state="frozen"/>
      <selection pane="topLeft" activeCell="A1" sqref="A1"/>
      <selection pane="bottomLeft" activeCell="A1" sqref="A1:K1"/>
    </sheetView>
  </sheetViews>
  <sheetFormatPr defaultColWidth="12.7109375" defaultRowHeight="12" customHeight="1"/>
  <cols>
    <col min="1" max="1" width="12.7109375" style="5" customWidth="1"/>
    <col min="2" max="2" width="12.7109375" style="12" customWidth="1"/>
    <col min="3" max="12" width="12.7109375" style="6" customWidth="1"/>
    <col min="13" max="13" width="13.7109375" style="6" customWidth="1"/>
    <col min="14" max="16" width="12.7109375" style="7" customWidth="1"/>
    <col min="17" max="16384" width="12.7109375" style="8" customWidth="1"/>
  </cols>
  <sheetData>
    <row r="1" spans="1:16" s="57" customFormat="1" ht="12" customHeight="1" thickBot="1">
      <c r="A1" s="225" t="s">
        <v>80</v>
      </c>
      <c r="B1" s="225"/>
      <c r="C1" s="225"/>
      <c r="D1" s="225"/>
      <c r="E1" s="225"/>
      <c r="F1" s="225"/>
      <c r="G1" s="225"/>
      <c r="H1" s="225"/>
      <c r="I1" s="225"/>
      <c r="J1" s="225"/>
      <c r="K1" s="225"/>
      <c r="L1" s="224" t="s">
        <v>50</v>
      </c>
      <c r="M1" s="224"/>
      <c r="N1" s="56"/>
      <c r="O1" s="56"/>
      <c r="P1" s="56"/>
    </row>
    <row r="2" spans="1:17" ht="12" customHeight="1" thickTop="1">
      <c r="A2" s="232" t="s">
        <v>0</v>
      </c>
      <c r="B2" s="235" t="s">
        <v>5</v>
      </c>
      <c r="C2" s="238" t="s">
        <v>6</v>
      </c>
      <c r="D2" s="238" t="s">
        <v>7</v>
      </c>
      <c r="E2" s="238" t="s">
        <v>8</v>
      </c>
      <c r="F2" s="238" t="s">
        <v>9</v>
      </c>
      <c r="G2" s="238" t="s">
        <v>10</v>
      </c>
      <c r="H2" s="238" t="s">
        <v>11</v>
      </c>
      <c r="I2" s="238" t="s">
        <v>12</v>
      </c>
      <c r="J2" s="238" t="s">
        <v>15</v>
      </c>
      <c r="K2" s="238" t="s">
        <v>13</v>
      </c>
      <c r="L2" s="241" t="s">
        <v>14</v>
      </c>
      <c r="M2" s="222" t="s">
        <v>95</v>
      </c>
      <c r="N2" s="9"/>
      <c r="O2" s="9"/>
      <c r="P2" s="9"/>
      <c r="Q2" s="10"/>
    </row>
    <row r="3" spans="1:17" ht="12" customHeight="1">
      <c r="A3" s="233"/>
      <c r="B3" s="236"/>
      <c r="C3" s="239"/>
      <c r="D3" s="239"/>
      <c r="E3" s="239"/>
      <c r="F3" s="239"/>
      <c r="G3" s="239"/>
      <c r="H3" s="239"/>
      <c r="I3" s="239"/>
      <c r="J3" s="239"/>
      <c r="K3" s="239"/>
      <c r="L3" s="242"/>
      <c r="M3" s="222"/>
      <c r="N3" s="9"/>
      <c r="O3" s="9"/>
      <c r="P3" s="9"/>
      <c r="Q3" s="10"/>
    </row>
    <row r="4" spans="1:18" ht="21" customHeight="1">
      <c r="A4" s="234"/>
      <c r="B4" s="237"/>
      <c r="C4" s="240"/>
      <c r="D4" s="240"/>
      <c r="E4" s="240"/>
      <c r="F4" s="240"/>
      <c r="G4" s="240"/>
      <c r="H4" s="240"/>
      <c r="I4" s="240"/>
      <c r="J4" s="240"/>
      <c r="K4" s="240"/>
      <c r="L4" s="243"/>
      <c r="M4" s="223"/>
      <c r="N4" s="9"/>
      <c r="O4" s="9"/>
      <c r="P4" s="9"/>
      <c r="Q4" s="10"/>
      <c r="R4" s="11"/>
    </row>
    <row r="5" spans="1:18" ht="12" customHeight="1">
      <c r="A5" s="81"/>
      <c r="B5" s="226" t="s">
        <v>70</v>
      </c>
      <c r="C5" s="244"/>
      <c r="D5" s="244"/>
      <c r="E5" s="244"/>
      <c r="F5" s="244"/>
      <c r="G5" s="244"/>
      <c r="H5" s="244"/>
      <c r="I5" s="244"/>
      <c r="J5" s="244"/>
      <c r="K5" s="244"/>
      <c r="L5" s="244"/>
      <c r="M5" s="245"/>
      <c r="N5" s="74"/>
      <c r="O5" s="74"/>
      <c r="P5" s="74"/>
      <c r="Q5" s="74"/>
      <c r="R5" s="74"/>
    </row>
    <row r="6" spans="1:18" ht="12" customHeight="1">
      <c r="A6" s="37">
        <v>1970</v>
      </c>
      <c r="B6" s="73">
        <f>Asparagus!K8</f>
        <v>0.15345253886818955</v>
      </c>
      <c r="C6" s="66">
        <f>LimaBeans!K8</f>
        <v>0.6763487635656648</v>
      </c>
      <c r="D6" s="66">
        <f>SnapBeans!K8</f>
        <v>1.180230016891953</v>
      </c>
      <c r="E6" s="66">
        <f>Broccoli!K8</f>
        <v>0.7255730400460313</v>
      </c>
      <c r="F6" s="66">
        <f>Carrots!K8</f>
        <v>0.7697120730351327</v>
      </c>
      <c r="G6" s="66">
        <f>Cauliflower!K8</f>
        <v>0.3476580867974271</v>
      </c>
      <c r="H6" s="66">
        <f>SweetCorn!K8</f>
        <v>1.5540110242306369</v>
      </c>
      <c r="I6" s="66">
        <f>GreenPeas!K8</f>
        <v>1.760689881841563</v>
      </c>
      <c r="J6" s="67">
        <f>Potatoes!$K8</f>
        <v>12.837109611220567</v>
      </c>
      <c r="K6" s="66">
        <f>Spinach!K8</f>
        <v>0.5021890405012736</v>
      </c>
      <c r="L6" s="66">
        <v>1.0182782903848777</v>
      </c>
      <c r="M6" s="68">
        <f>SUM(B6:L6)</f>
        <v>21.52525236738332</v>
      </c>
      <c r="O6" s="13"/>
      <c r="P6" s="13"/>
      <c r="Q6" s="14"/>
      <c r="R6" s="14"/>
    </row>
    <row r="7" spans="1:18" ht="12" customHeight="1">
      <c r="A7" s="113">
        <v>1971</v>
      </c>
      <c r="B7" s="114">
        <f>Asparagus!K9</f>
        <v>0.14060977586868345</v>
      </c>
      <c r="C7" s="115">
        <f>LimaBeans!K9</f>
        <v>0.5998971308779119</v>
      </c>
      <c r="D7" s="115">
        <f>SnapBeans!K9</f>
        <v>1.1778242064825508</v>
      </c>
      <c r="E7" s="115">
        <f>Broccoli!K9</f>
        <v>0.6770569500689617</v>
      </c>
      <c r="F7" s="115">
        <f>Carrots!K9</f>
        <v>0.7381934980569295</v>
      </c>
      <c r="G7" s="115">
        <f>Cauliflower!K9</f>
        <v>0.43279837166026675</v>
      </c>
      <c r="H7" s="115">
        <f>SweetCorn!K9</f>
        <v>1.477262573864863</v>
      </c>
      <c r="I7" s="115">
        <f>GreenPeas!K9</f>
        <v>1.879143579499209</v>
      </c>
      <c r="J7" s="116">
        <f>Potatoes!$K9</f>
        <v>13.855976808355928</v>
      </c>
      <c r="K7" s="115">
        <f>Spinach!K9</f>
        <v>0.5289823991313438</v>
      </c>
      <c r="L7" s="115">
        <v>1.1843019793477507</v>
      </c>
      <c r="M7" s="117">
        <f aca="true" t="shared" si="0" ref="M7:M41">SUM(B7:L7)</f>
        <v>22.6920472732144</v>
      </c>
      <c r="O7" s="15"/>
      <c r="P7" s="15"/>
      <c r="Q7" s="11"/>
      <c r="R7" s="11"/>
    </row>
    <row r="8" spans="1:18" ht="12" customHeight="1">
      <c r="A8" s="113">
        <v>1972</v>
      </c>
      <c r="B8" s="114">
        <f>Asparagus!K10</f>
        <v>0.1301608892022716</v>
      </c>
      <c r="C8" s="115">
        <f>LimaBeans!K10</f>
        <v>0.6232973427202951</v>
      </c>
      <c r="D8" s="115">
        <f>SnapBeans!K10</f>
        <v>1.1448606832245576</v>
      </c>
      <c r="E8" s="115">
        <f>Broccoli!K10</f>
        <v>0.697362044819332</v>
      </c>
      <c r="F8" s="115">
        <f>Carrots!K10</f>
        <v>0.7989337576704655</v>
      </c>
      <c r="G8" s="115">
        <f>Cauliflower!K10</f>
        <v>0.3757748426060354</v>
      </c>
      <c r="H8" s="115">
        <f>SweetCorn!K10</f>
        <v>1.43992507486333</v>
      </c>
      <c r="I8" s="115">
        <f>GreenPeas!K10</f>
        <v>1.832059074778143</v>
      </c>
      <c r="J8" s="116">
        <f>Potatoes!$K10</f>
        <v>14.253654190646797</v>
      </c>
      <c r="K8" s="115">
        <f>Spinach!K10</f>
        <v>0.5378642729759474</v>
      </c>
      <c r="L8" s="115">
        <v>1.113567353991183</v>
      </c>
      <c r="M8" s="117">
        <f t="shared" si="0"/>
        <v>22.94745952749836</v>
      </c>
      <c r="O8" s="15"/>
      <c r="P8" s="15"/>
      <c r="Q8" s="11"/>
      <c r="R8" s="11"/>
    </row>
    <row r="9" spans="1:18" ht="12" customHeight="1">
      <c r="A9" s="113">
        <v>1973</v>
      </c>
      <c r="B9" s="114">
        <f>Asparagus!K11</f>
        <v>0.12887804041671977</v>
      </c>
      <c r="C9" s="115">
        <f>LimaBeans!K11</f>
        <v>0.6402838235370124</v>
      </c>
      <c r="D9" s="115">
        <f>SnapBeans!K11</f>
        <v>1.4255071592531203</v>
      </c>
      <c r="E9" s="115">
        <f>Broccoli!K11</f>
        <v>0.76050512106257</v>
      </c>
      <c r="F9" s="115">
        <f>Carrots!K11</f>
        <v>0.9730642725088455</v>
      </c>
      <c r="G9" s="115">
        <f>Cauliflower!K11</f>
        <v>0.4159815994377056</v>
      </c>
      <c r="H9" s="115">
        <f>SweetCorn!K11</f>
        <v>1.6009021284378442</v>
      </c>
      <c r="I9" s="115">
        <f>GreenPeas!K11</f>
        <v>1.7715175559389542</v>
      </c>
      <c r="J9" s="116">
        <f>Potatoes!$K11</f>
        <v>16.4158011221798</v>
      </c>
      <c r="K9" s="115">
        <f>Spinach!K11</f>
        <v>0.4490401556783825</v>
      </c>
      <c r="L9" s="115">
        <v>1.2816822315239087</v>
      </c>
      <c r="M9" s="117">
        <f t="shared" si="0"/>
        <v>25.863163209974864</v>
      </c>
      <c r="O9" s="15"/>
      <c r="P9" s="15"/>
      <c r="Q9" s="11"/>
      <c r="R9" s="11"/>
    </row>
    <row r="10" spans="1:18" ht="12" customHeight="1">
      <c r="A10" s="113">
        <v>1974</v>
      </c>
      <c r="B10" s="114">
        <f>Asparagus!K12</f>
        <v>0.0959759150323741</v>
      </c>
      <c r="C10" s="115">
        <f>LimaBeans!K12</f>
        <v>0.5981695567113656</v>
      </c>
      <c r="D10" s="115">
        <f>SnapBeans!K12</f>
        <v>1.2469932361584244</v>
      </c>
      <c r="E10" s="115">
        <f>Broccoli!K12</f>
        <v>0.7507290653148156</v>
      </c>
      <c r="F10" s="115">
        <f>Carrots!K12</f>
        <v>0.9782549088383908</v>
      </c>
      <c r="G10" s="115">
        <f>Cauliflower!K12</f>
        <v>0.4595121133881222</v>
      </c>
      <c r="H10" s="115">
        <f>SweetCorn!K12</f>
        <v>1.5650899756059893</v>
      </c>
      <c r="I10" s="115">
        <f>GreenPeas!K12</f>
        <v>1.781130194028456</v>
      </c>
      <c r="J10" s="116">
        <f>Potatoes!$K12</f>
        <v>17.308579685205792</v>
      </c>
      <c r="K10" s="115">
        <f>Spinach!K12</f>
        <v>0.6148971250956718</v>
      </c>
      <c r="L10" s="115">
        <v>0.928982701593922</v>
      </c>
      <c r="M10" s="117">
        <f t="shared" si="0"/>
        <v>26.328314476973325</v>
      </c>
      <c r="O10" s="15"/>
      <c r="P10" s="15"/>
      <c r="Q10" s="11"/>
      <c r="R10" s="11"/>
    </row>
    <row r="11" spans="1:18" ht="12" customHeight="1">
      <c r="A11" s="113">
        <v>1975</v>
      </c>
      <c r="B11" s="114">
        <f>Asparagus!K13</f>
        <v>0.10776617138870755</v>
      </c>
      <c r="C11" s="115">
        <f>LimaBeans!K13</f>
        <v>0.5116336191053864</v>
      </c>
      <c r="D11" s="115">
        <f>SnapBeans!K13</f>
        <v>0.9667439597557981</v>
      </c>
      <c r="E11" s="115">
        <f>Broccoli!K13</f>
        <v>0.7623405828819663</v>
      </c>
      <c r="F11" s="115">
        <f>Carrots!K13</f>
        <v>0.8772851286915544</v>
      </c>
      <c r="G11" s="115">
        <f>Cauliflower!K13</f>
        <v>0.4110471073841495</v>
      </c>
      <c r="H11" s="115">
        <f>SweetCorn!K13</f>
        <v>1.682993848104887</v>
      </c>
      <c r="I11" s="115">
        <f>GreenPeas!K13</f>
        <v>1.73505892280028</v>
      </c>
      <c r="J11" s="116">
        <f>Potatoes!$K13</f>
        <v>18.56713570677816</v>
      </c>
      <c r="K11" s="115">
        <f>Spinach!K13</f>
        <v>0.5010866904853654</v>
      </c>
      <c r="L11" s="115">
        <v>1.0569222387366324</v>
      </c>
      <c r="M11" s="117">
        <f t="shared" si="0"/>
        <v>27.18001397611289</v>
      </c>
      <c r="O11" s="15"/>
      <c r="P11" s="15"/>
      <c r="Q11" s="11"/>
      <c r="R11" s="11"/>
    </row>
    <row r="12" spans="1:18" ht="12" customHeight="1">
      <c r="A12" s="37">
        <v>1976</v>
      </c>
      <c r="B12" s="73">
        <f>Asparagus!K14</f>
        <v>0.13531543100878302</v>
      </c>
      <c r="C12" s="66">
        <f>LimaBeans!K14</f>
        <v>0.476874071113528</v>
      </c>
      <c r="D12" s="66">
        <f>SnapBeans!K14</f>
        <v>1.274267815033584</v>
      </c>
      <c r="E12" s="66">
        <f>Broccoli!K14</f>
        <v>0.8424527172036083</v>
      </c>
      <c r="F12" s="66">
        <f>Carrots!K14</f>
        <v>0.8992669540654952</v>
      </c>
      <c r="G12" s="66">
        <f>Cauliflower!K14</f>
        <v>0.4278686250571499</v>
      </c>
      <c r="H12" s="66">
        <f>SweetCorn!K14</f>
        <v>1.540477634894968</v>
      </c>
      <c r="I12" s="66">
        <f>GreenPeas!K14</f>
        <v>1.7173678243308714</v>
      </c>
      <c r="J12" s="67">
        <f>Potatoes!$K14</f>
        <v>20.905359231316076</v>
      </c>
      <c r="K12" s="66">
        <f>Spinach!K14</f>
        <v>0.5037695077184152</v>
      </c>
      <c r="L12" s="66">
        <v>1.1646448200212502</v>
      </c>
      <c r="M12" s="68">
        <f t="shared" si="0"/>
        <v>29.887664631763734</v>
      </c>
      <c r="O12" s="15"/>
      <c r="P12" s="15"/>
      <c r="Q12" s="11"/>
      <c r="R12" s="11"/>
    </row>
    <row r="13" spans="1:18" ht="12" customHeight="1">
      <c r="A13" s="37">
        <v>1977</v>
      </c>
      <c r="B13" s="73">
        <f>Asparagus!K15</f>
        <v>0.10729026194270772</v>
      </c>
      <c r="C13" s="66">
        <f>LimaBeans!K15</f>
        <v>0.3959767516630743</v>
      </c>
      <c r="D13" s="66">
        <f>SnapBeans!K15</f>
        <v>1.1540053444251361</v>
      </c>
      <c r="E13" s="66">
        <f>Broccoli!K15</f>
        <v>0.8224508016530369</v>
      </c>
      <c r="F13" s="66">
        <f>Carrots!K15</f>
        <v>0.9706329522438385</v>
      </c>
      <c r="G13" s="66">
        <f>Cauliflower!K15</f>
        <v>0.4654981141434496</v>
      </c>
      <c r="H13" s="66">
        <f>SweetCorn!K15</f>
        <v>1.957298421456887</v>
      </c>
      <c r="I13" s="66">
        <f>GreenPeas!K15</f>
        <v>1.6095156591977584</v>
      </c>
      <c r="J13" s="67">
        <f>Potatoes!$K15</f>
        <v>21.10411870740423</v>
      </c>
      <c r="K13" s="66">
        <f>Spinach!K15</f>
        <v>0.5408512818099677</v>
      </c>
      <c r="L13" s="66">
        <v>1.0146552911458309</v>
      </c>
      <c r="M13" s="68">
        <f t="shared" si="0"/>
        <v>30.142293587085916</v>
      </c>
      <c r="O13" s="15"/>
      <c r="P13" s="15"/>
      <c r="Q13" s="11"/>
      <c r="R13" s="11"/>
    </row>
    <row r="14" spans="1:18" ht="12" customHeight="1">
      <c r="A14" s="37">
        <v>1978</v>
      </c>
      <c r="B14" s="73">
        <f>Asparagus!K16</f>
        <v>0.09306564533399225</v>
      </c>
      <c r="C14" s="66">
        <f>LimaBeans!K16</f>
        <v>0.45485887146376386</v>
      </c>
      <c r="D14" s="66">
        <f>SnapBeans!K16</f>
        <v>1.1619630360216606</v>
      </c>
      <c r="E14" s="66">
        <f>Broccoli!K16</f>
        <v>1.0656751682237466</v>
      </c>
      <c r="F14" s="66">
        <f>Carrots!K16</f>
        <v>0.9735686601513139</v>
      </c>
      <c r="G14" s="66">
        <f>Cauliflower!K16</f>
        <v>0.5341589470573904</v>
      </c>
      <c r="H14" s="66">
        <f>SweetCorn!K16</f>
        <v>1.7094509259201915</v>
      </c>
      <c r="I14" s="66">
        <f>GreenPeas!K16</f>
        <v>1.630940568421135</v>
      </c>
      <c r="J14" s="67">
        <f>Potatoes!$K16</f>
        <v>21.28262012264977</v>
      </c>
      <c r="K14" s="66">
        <f>Spinach!K16</f>
        <v>0.5284701653456991</v>
      </c>
      <c r="L14" s="66">
        <v>1.0096517435286898</v>
      </c>
      <c r="M14" s="68">
        <f t="shared" si="0"/>
        <v>30.444423854117353</v>
      </c>
      <c r="O14" s="15"/>
      <c r="P14" s="15"/>
      <c r="Q14" s="11"/>
      <c r="R14" s="11"/>
    </row>
    <row r="15" spans="1:18" ht="12" customHeight="1">
      <c r="A15" s="37">
        <v>1979</v>
      </c>
      <c r="B15" s="73">
        <f>Asparagus!K17</f>
        <v>0.08711705356764643</v>
      </c>
      <c r="C15" s="66">
        <f>LimaBeans!K17</f>
        <v>0.4978634852221308</v>
      </c>
      <c r="D15" s="66">
        <f>SnapBeans!K17</f>
        <v>1.1895217327289866</v>
      </c>
      <c r="E15" s="66">
        <f>Broccoli!K17</f>
        <v>1.0471384860988535</v>
      </c>
      <c r="F15" s="66">
        <f>Carrots!K17</f>
        <v>1.0335265543148058</v>
      </c>
      <c r="G15" s="66">
        <f>Cauliflower!K17</f>
        <v>0.47195708026616034</v>
      </c>
      <c r="H15" s="66">
        <f>SweetCorn!K17</f>
        <v>1.8508871864955536</v>
      </c>
      <c r="I15" s="66">
        <f>GreenPeas!K17</f>
        <v>1.7290827461340232</v>
      </c>
      <c r="J15" s="67">
        <f>Potatoes!$K17</f>
        <v>19.251938415054095</v>
      </c>
      <c r="K15" s="66">
        <f>Spinach!K17</f>
        <v>0.5252855525038321</v>
      </c>
      <c r="L15" s="66">
        <v>0.9431768530655469</v>
      </c>
      <c r="M15" s="68">
        <f t="shared" si="0"/>
        <v>28.627495145451636</v>
      </c>
      <c r="O15" s="15"/>
      <c r="P15" s="15"/>
      <c r="Q15" s="11"/>
      <c r="R15" s="11"/>
    </row>
    <row r="16" spans="1:18" ht="12" customHeight="1">
      <c r="A16" s="37">
        <v>1980</v>
      </c>
      <c r="B16" s="73">
        <f>Asparagus!K18</f>
        <v>0.06623480069908576</v>
      </c>
      <c r="C16" s="66">
        <f>LimaBeans!K18</f>
        <v>0.47002182656433816</v>
      </c>
      <c r="D16" s="66">
        <f>SnapBeans!K18</f>
        <v>1.1553904283128238</v>
      </c>
      <c r="E16" s="66">
        <f>Broccoli!K18</f>
        <v>1.0942644224532725</v>
      </c>
      <c r="F16" s="66">
        <f>Carrots!K18</f>
        <v>0.9267451061536935</v>
      </c>
      <c r="G16" s="66">
        <f>Cauliflower!K18</f>
        <v>0.5468514517722776</v>
      </c>
      <c r="H16" s="66">
        <f>SweetCorn!K18</f>
        <v>1.7275229876776996</v>
      </c>
      <c r="I16" s="66">
        <f>GreenPeas!K18</f>
        <v>1.6345286831502885</v>
      </c>
      <c r="J16" s="67">
        <f>Potatoes!$K18</f>
        <v>17.702374783731326</v>
      </c>
      <c r="K16" s="66">
        <f>Spinach!K18</f>
        <v>0.5612234336011294</v>
      </c>
      <c r="L16" s="66">
        <v>0.8460459792323524</v>
      </c>
      <c r="M16" s="68">
        <f t="shared" si="0"/>
        <v>26.731203903348288</v>
      </c>
      <c r="O16" s="15"/>
      <c r="P16" s="15"/>
      <c r="Q16" s="11"/>
      <c r="R16" s="11"/>
    </row>
    <row r="17" spans="1:18" ht="12" customHeight="1">
      <c r="A17" s="113">
        <v>1981</v>
      </c>
      <c r="B17" s="114">
        <f>Asparagus!K19</f>
        <v>0.05610232895297566</v>
      </c>
      <c r="C17" s="115">
        <f>LimaBeans!K19</f>
        <v>0.49749797382056066</v>
      </c>
      <c r="D17" s="115">
        <f>SnapBeans!K19</f>
        <v>1.4146387446810489</v>
      </c>
      <c r="E17" s="115">
        <f>Broccoli!K19</f>
        <v>1.1759805312092881</v>
      </c>
      <c r="F17" s="115">
        <f>Carrots!K19</f>
        <v>1.0362258042349883</v>
      </c>
      <c r="G17" s="115">
        <f>Cauliflower!K19</f>
        <v>0.6361761960676584</v>
      </c>
      <c r="H17" s="115">
        <f>SweetCorn!K19</f>
        <v>1.696087322967367</v>
      </c>
      <c r="I17" s="115">
        <f>GreenPeas!K19</f>
        <v>1.5660378355093096</v>
      </c>
      <c r="J17" s="116">
        <f>Potatoes!$K19</f>
        <v>20.742757625040223</v>
      </c>
      <c r="K17" s="115">
        <f>Spinach!K19</f>
        <v>0.5241865440725406</v>
      </c>
      <c r="L17" s="115">
        <v>0.912598674006882</v>
      </c>
      <c r="M17" s="117">
        <f t="shared" si="0"/>
        <v>30.258289580562845</v>
      </c>
      <c r="O17" s="15"/>
      <c r="P17" s="15"/>
      <c r="Q17" s="11"/>
      <c r="R17" s="11"/>
    </row>
    <row r="18" spans="1:18" ht="12" customHeight="1">
      <c r="A18" s="113">
        <v>1982</v>
      </c>
      <c r="B18" s="114">
        <f>Asparagus!K20</f>
        <v>0.03045953874733693</v>
      </c>
      <c r="C18" s="115">
        <f>LimaBeans!K20</f>
        <v>0.3287401752438705</v>
      </c>
      <c r="D18" s="115">
        <f>SnapBeans!K20</f>
        <v>1.3008963659781247</v>
      </c>
      <c r="E18" s="115">
        <f>Broccoli!K20</f>
        <v>1.1402447373078286</v>
      </c>
      <c r="F18" s="115">
        <f>Carrots!K20</f>
        <v>0.9591034320994526</v>
      </c>
      <c r="G18" s="115">
        <f>Cauliflower!K20</f>
        <v>0.6256292073905388</v>
      </c>
      <c r="H18" s="115">
        <f>SweetCorn!K20</f>
        <v>1.5562823631735516</v>
      </c>
      <c r="I18" s="115">
        <f>GreenPeas!K20</f>
        <v>1.5197773142706408</v>
      </c>
      <c r="J18" s="116">
        <f>Potatoes!$K20</f>
        <v>19.313762985167195</v>
      </c>
      <c r="K18" s="115">
        <f>Spinach!K20</f>
        <v>0.4996422548469441</v>
      </c>
      <c r="L18" s="115">
        <v>1.0014873005208422</v>
      </c>
      <c r="M18" s="117">
        <f t="shared" si="0"/>
        <v>28.276025674746325</v>
      </c>
      <c r="O18" s="15"/>
      <c r="P18" s="15"/>
      <c r="Q18" s="11"/>
      <c r="R18" s="11"/>
    </row>
    <row r="19" spans="1:18" ht="12" customHeight="1">
      <c r="A19" s="113">
        <v>1983</v>
      </c>
      <c r="B19" s="114">
        <f>Asparagus!K21</f>
        <v>0.05736631878404544</v>
      </c>
      <c r="C19" s="115">
        <f>LimaBeans!K21</f>
        <v>0.2958267815911847</v>
      </c>
      <c r="D19" s="115">
        <f>SnapBeans!K21</f>
        <v>1.2576217367436162</v>
      </c>
      <c r="E19" s="115">
        <f>Broccoli!K21</f>
        <v>1.179069291108051</v>
      </c>
      <c r="F19" s="115">
        <f>Carrots!K21</f>
        <v>0.98888764186856</v>
      </c>
      <c r="G19" s="115">
        <f>Cauliflower!K21</f>
        <v>0.5929289589914325</v>
      </c>
      <c r="H19" s="115">
        <f>SweetCorn!K21</f>
        <v>1.7970161885325089</v>
      </c>
      <c r="I19" s="115">
        <f>GreenPeas!K21</f>
        <v>1.6803237248958605</v>
      </c>
      <c r="J19" s="116">
        <f>Potatoes!$K21</f>
        <v>19.593938721421043</v>
      </c>
      <c r="K19" s="115">
        <f>Spinach!K21</f>
        <v>0.35751483238471937</v>
      </c>
      <c r="L19" s="115">
        <v>1.0604321111476256</v>
      </c>
      <c r="M19" s="117">
        <f t="shared" si="0"/>
        <v>28.86092630746865</v>
      </c>
      <c r="O19" s="15"/>
      <c r="P19" s="15"/>
      <c r="Q19" s="11"/>
      <c r="R19" s="11"/>
    </row>
    <row r="20" spans="1:18" ht="12" customHeight="1">
      <c r="A20" s="113">
        <v>1984</v>
      </c>
      <c r="B20" s="114">
        <f>Asparagus!K22</f>
        <v>0.04580650543548779</v>
      </c>
      <c r="C20" s="115">
        <f>LimaBeans!K22</f>
        <v>0.4466577532564974</v>
      </c>
      <c r="D20" s="115">
        <f>SnapBeans!K22</f>
        <v>1.5397084678065927</v>
      </c>
      <c r="E20" s="115">
        <f>Broccoli!K22</f>
        <v>1.3107142095456665</v>
      </c>
      <c r="F20" s="115">
        <f>Carrots!K22</f>
        <v>1.142615740581452</v>
      </c>
      <c r="G20" s="115">
        <f>Cauliflower!K22</f>
        <v>0.6641907139182343</v>
      </c>
      <c r="H20" s="115">
        <f>SweetCorn!K22</f>
        <v>2.1583879481195614</v>
      </c>
      <c r="I20" s="115">
        <f>GreenPeas!K22</f>
        <v>1.8201702807072078</v>
      </c>
      <c r="J20" s="116">
        <f>Potatoes!$K22</f>
        <v>21.844589334371353</v>
      </c>
      <c r="K20" s="115">
        <f>Spinach!K22</f>
        <v>0.3474914398871345</v>
      </c>
      <c r="L20" s="115">
        <v>0.9263176897343465</v>
      </c>
      <c r="M20" s="117">
        <f t="shared" si="0"/>
        <v>32.246650083363534</v>
      </c>
      <c r="O20" s="15"/>
      <c r="P20" s="15"/>
      <c r="Q20" s="11"/>
      <c r="R20" s="11"/>
    </row>
    <row r="21" spans="1:18" ht="12" customHeight="1">
      <c r="A21" s="113">
        <v>1985</v>
      </c>
      <c r="B21" s="114">
        <f>Asparagus!K23</f>
        <v>0.05564944268784649</v>
      </c>
      <c r="C21" s="115">
        <f>LimaBeans!K23</f>
        <v>0.34586541837051343</v>
      </c>
      <c r="D21" s="115">
        <f>SnapBeans!K23</f>
        <v>1.5874509061946367</v>
      </c>
      <c r="E21" s="115">
        <f>Broccoli!K23</f>
        <v>1.4744987069639155</v>
      </c>
      <c r="F21" s="115">
        <f>Carrots!K23</f>
        <v>0.9725624488316023</v>
      </c>
      <c r="G21" s="115">
        <f>Cauliflower!K23</f>
        <v>0.6490358919384441</v>
      </c>
      <c r="H21" s="115">
        <f>SweetCorn!K23</f>
        <v>2.135954758148989</v>
      </c>
      <c r="I21" s="115">
        <f>GreenPeas!K23</f>
        <v>1.9187395975977033</v>
      </c>
      <c r="J21" s="116">
        <f>Potatoes!$K23</f>
        <v>22.70566034570966</v>
      </c>
      <c r="K21" s="115">
        <f>Spinach!K23</f>
        <v>0.4306511494156966</v>
      </c>
      <c r="L21" s="115">
        <v>1.0145401580658597</v>
      </c>
      <c r="M21" s="117">
        <f t="shared" si="0"/>
        <v>33.29060882392487</v>
      </c>
      <c r="O21" s="15"/>
      <c r="P21" s="15"/>
      <c r="Q21" s="11"/>
      <c r="R21" s="11"/>
    </row>
    <row r="22" spans="1:18" ht="12" customHeight="1">
      <c r="A22" s="37">
        <v>1986</v>
      </c>
      <c r="B22" s="73">
        <f>Asparagus!K24</f>
        <v>0.04940054962026615</v>
      </c>
      <c r="C22" s="66">
        <f>LimaBeans!K24</f>
        <v>0.436217553536825</v>
      </c>
      <c r="D22" s="66">
        <f>SnapBeans!K24</f>
        <v>1.2886655117485346</v>
      </c>
      <c r="E22" s="66">
        <f>Broccoli!K24</f>
        <v>1.3419465202122949</v>
      </c>
      <c r="F22" s="66">
        <f>Carrots!K24</f>
        <v>0.9824541407622301</v>
      </c>
      <c r="G22" s="66">
        <f>Cauliflower!K24</f>
        <v>0.6474365149334297</v>
      </c>
      <c r="H22" s="66">
        <f>SweetCorn!K24</f>
        <v>2.0432683310708892</v>
      </c>
      <c r="I22" s="66">
        <f>GreenPeas!K24</f>
        <v>1.7476351893958584</v>
      </c>
      <c r="J22" s="67">
        <f>Potatoes!$K24</f>
        <v>23.139729317559453</v>
      </c>
      <c r="K22" s="66">
        <f>Spinach!K24</f>
        <v>0.3863771565581188</v>
      </c>
      <c r="L22" s="66">
        <v>1.1103215860312237</v>
      </c>
      <c r="M22" s="68">
        <f t="shared" si="0"/>
        <v>33.17345237142913</v>
      </c>
      <c r="O22" s="15"/>
      <c r="P22" s="15"/>
      <c r="Q22" s="11"/>
      <c r="R22" s="11"/>
    </row>
    <row r="23" spans="1:18" ht="12" customHeight="1">
      <c r="A23" s="37">
        <v>1987</v>
      </c>
      <c r="B23" s="73">
        <f>Asparagus!K25</f>
        <v>0.06077758878217272</v>
      </c>
      <c r="C23" s="66">
        <f>LimaBeans!K25</f>
        <v>0.36844140796299735</v>
      </c>
      <c r="D23" s="66">
        <f>SnapBeans!K25</f>
        <v>1.4195833201865549</v>
      </c>
      <c r="E23" s="66">
        <f>Broccoli!K25</f>
        <v>1.6661231008692547</v>
      </c>
      <c r="F23" s="66">
        <f>Carrots!K25</f>
        <v>1.1556827548326865</v>
      </c>
      <c r="G23" s="66">
        <f>Cauliflower!K25</f>
        <v>0.6610702027581488</v>
      </c>
      <c r="H23" s="66">
        <f>SweetCorn!K25</f>
        <v>2.119716626067427</v>
      </c>
      <c r="I23" s="66">
        <f>GreenPeas!K25</f>
        <v>1.5765111029260728</v>
      </c>
      <c r="J23" s="67">
        <f>Potatoes!$K25</f>
        <v>23.928950923378533</v>
      </c>
      <c r="K23" s="66">
        <f>Spinach!K25</f>
        <v>0.3114743434416566</v>
      </c>
      <c r="L23" s="66">
        <v>1.1087132007709923</v>
      </c>
      <c r="M23" s="68">
        <f t="shared" si="0"/>
        <v>34.3770445719765</v>
      </c>
      <c r="O23" s="15"/>
      <c r="P23" s="15"/>
      <c r="Q23" s="11"/>
      <c r="R23" s="11"/>
    </row>
    <row r="24" spans="1:18" ht="12" customHeight="1">
      <c r="A24" s="37">
        <v>1988</v>
      </c>
      <c r="B24" s="73">
        <f>Asparagus!K26</f>
        <v>0.06464156813769703</v>
      </c>
      <c r="C24" s="66">
        <f>LimaBeans!K26</f>
        <v>0.2984389481873371</v>
      </c>
      <c r="D24" s="66">
        <f>SnapBeans!K26</f>
        <v>1.4573085018862793</v>
      </c>
      <c r="E24" s="66">
        <f>Broccoli!K26</f>
        <v>1.8162015451614042</v>
      </c>
      <c r="F24" s="66">
        <f>Carrots!K26</f>
        <v>1.2564520708720592</v>
      </c>
      <c r="G24" s="66">
        <f>Cauliflower!K26</f>
        <v>0.6600832815728683</v>
      </c>
      <c r="H24" s="66">
        <f>SweetCorn!K26</f>
        <v>2.354238362580505</v>
      </c>
      <c r="I24" s="66">
        <f>GreenPeas!K26</f>
        <v>1.7488987369702709</v>
      </c>
      <c r="J24" s="67">
        <f>Potatoes!$K26</f>
        <v>21.654245962590966</v>
      </c>
      <c r="K24" s="66">
        <f>Spinach!K26</f>
        <v>0.40857764411287084</v>
      </c>
      <c r="L24" s="66">
        <v>1.308187189397371</v>
      </c>
      <c r="M24" s="68">
        <f t="shared" si="0"/>
        <v>33.02727381146963</v>
      </c>
      <c r="O24" s="15"/>
      <c r="P24" s="15"/>
      <c r="Q24" s="11"/>
      <c r="R24" s="11"/>
    </row>
    <row r="25" spans="1:18" ht="12" customHeight="1">
      <c r="A25" s="37">
        <v>1989</v>
      </c>
      <c r="B25" s="73">
        <f>Asparagus!K27</f>
        <v>0.040492263748170575</v>
      </c>
      <c r="C25" s="66">
        <f>LimaBeans!K27</f>
        <v>0.24174048764560035</v>
      </c>
      <c r="D25" s="66">
        <f>SnapBeans!K27</f>
        <v>1.7056115868565438</v>
      </c>
      <c r="E25" s="66">
        <f>Broccoli!K27</f>
        <v>1.630569295456056</v>
      </c>
      <c r="F25" s="66">
        <f>Carrots!K27</f>
        <v>1.3581763951697081</v>
      </c>
      <c r="G25" s="66">
        <f>Cauliflower!K27</f>
        <v>0.5251922354557572</v>
      </c>
      <c r="H25" s="66">
        <f>SweetCorn!K27</f>
        <v>2.2607833512936564</v>
      </c>
      <c r="I25" s="66">
        <f>GreenPeas!K27</f>
        <v>1.8140349457820875</v>
      </c>
      <c r="J25" s="67">
        <f>Potatoes!$K27</f>
        <v>23.412663437669302</v>
      </c>
      <c r="K25" s="66">
        <f>Spinach!K27</f>
        <v>0.30583059170697263</v>
      </c>
      <c r="L25" s="66">
        <v>1.3940212337573084</v>
      </c>
      <c r="M25" s="68">
        <f t="shared" si="0"/>
        <v>34.68911582454116</v>
      </c>
      <c r="O25" s="15"/>
      <c r="P25" s="15"/>
      <c r="Q25" s="11"/>
      <c r="R25" s="11"/>
    </row>
    <row r="26" spans="1:18" ht="12" customHeight="1">
      <c r="A26" s="37">
        <v>1990</v>
      </c>
      <c r="B26" s="73">
        <f>Asparagus!K28</f>
        <v>0.06282982585195017</v>
      </c>
      <c r="C26" s="66">
        <f>LimaBeans!K28</f>
        <v>0.20881244379158276</v>
      </c>
      <c r="D26" s="66">
        <f>SnapBeans!K28</f>
        <v>1.6448873849522712</v>
      </c>
      <c r="E26" s="66">
        <f>Broccoli!K28</f>
        <v>1.6787693691715733</v>
      </c>
      <c r="F26" s="66">
        <f>Carrots!K28</f>
        <v>1.2527451439705768</v>
      </c>
      <c r="G26" s="66">
        <f>Cauliflower!K28</f>
        <v>0.5299130450730407</v>
      </c>
      <c r="H26" s="66">
        <f>SweetCorn!K28</f>
        <v>2.324061149334773</v>
      </c>
      <c r="I26" s="66">
        <f>GreenPeas!K28</f>
        <v>2.0308949091760278</v>
      </c>
      <c r="J26" s="67">
        <f>Potatoes!$K28</f>
        <v>23.20880763415317</v>
      </c>
      <c r="K26" s="66">
        <f>Spinach!K28</f>
        <v>0.14372573971292804</v>
      </c>
      <c r="L26" s="66">
        <v>1.1108801219622704</v>
      </c>
      <c r="M26" s="68">
        <f t="shared" si="0"/>
        <v>34.19632676715016</v>
      </c>
      <c r="O26" s="15"/>
      <c r="P26" s="15"/>
      <c r="Q26" s="11"/>
      <c r="R26" s="11"/>
    </row>
    <row r="27" spans="1:18" ht="12" customHeight="1">
      <c r="A27" s="113">
        <v>1991</v>
      </c>
      <c r="B27" s="114">
        <f>Asparagus!K29</f>
        <v>0.04647554896321924</v>
      </c>
      <c r="C27" s="115">
        <f>LimaBeans!K29</f>
        <v>0.30296225461659226</v>
      </c>
      <c r="D27" s="115">
        <f>SnapBeans!K29</f>
        <v>1.5404454619714365</v>
      </c>
      <c r="E27" s="115">
        <f>Broccoli!K29</f>
        <v>1.6933158675111641</v>
      </c>
      <c r="F27" s="115">
        <f>Carrots!K29</f>
        <v>1.3284715623636223</v>
      </c>
      <c r="G27" s="115">
        <f>Cauliflower!K29</f>
        <v>0.4068721115290449</v>
      </c>
      <c r="H27" s="115">
        <f>SweetCorn!K29</f>
        <v>2.5279100529776337</v>
      </c>
      <c r="I27" s="115">
        <f>GreenPeas!K29</f>
        <v>2.0612610578212225</v>
      </c>
      <c r="J27" s="116">
        <f>Potatoes!$K29</f>
        <v>25.53434733950839</v>
      </c>
      <c r="K27" s="115">
        <f>Spinach!K29</f>
        <v>0.4596123132129358</v>
      </c>
      <c r="L27" s="115">
        <v>1.101674076470225</v>
      </c>
      <c r="M27" s="117">
        <f t="shared" si="0"/>
        <v>37.003347646945485</v>
      </c>
      <c r="O27" s="15"/>
      <c r="P27" s="15"/>
      <c r="Q27" s="11"/>
      <c r="R27" s="11"/>
    </row>
    <row r="28" spans="1:18" ht="12" customHeight="1">
      <c r="A28" s="113">
        <v>1992</v>
      </c>
      <c r="B28" s="114">
        <f>Asparagus!K30</f>
        <v>0.05528304670408807</v>
      </c>
      <c r="C28" s="115">
        <f>LimaBeans!K30</f>
        <v>0.3695936886327398</v>
      </c>
      <c r="D28" s="115">
        <f>SnapBeans!K30</f>
        <v>1.4716224049673992</v>
      </c>
      <c r="E28" s="115">
        <f>Broccoli!K30</f>
        <v>1.7917022050755431</v>
      </c>
      <c r="F28" s="115">
        <f>Carrots!K30</f>
        <v>1.2674659416116982</v>
      </c>
      <c r="G28" s="115">
        <f>Cauliflower!K30</f>
        <v>0.45881921407980797</v>
      </c>
      <c r="H28" s="115">
        <f>SweetCorn!K30</f>
        <v>2.416565704247772</v>
      </c>
      <c r="I28" s="115">
        <f>GreenPeas!K30</f>
        <v>1.825342287430442</v>
      </c>
      <c r="J28" s="116">
        <f>Potatoes!$K30</f>
        <v>24.938701364290328</v>
      </c>
      <c r="K28" s="115">
        <f>Spinach!K30</f>
        <v>0.321860354963417</v>
      </c>
      <c r="L28" s="115">
        <v>1.073075535694359</v>
      </c>
      <c r="M28" s="117">
        <f t="shared" si="0"/>
        <v>35.99003174769759</v>
      </c>
      <c r="O28" s="15"/>
      <c r="P28" s="15"/>
      <c r="Q28" s="11"/>
      <c r="R28" s="11"/>
    </row>
    <row r="29" spans="1:18" ht="12" customHeight="1">
      <c r="A29" s="113">
        <v>1993</v>
      </c>
      <c r="B29" s="114">
        <f>Asparagus!K31</f>
        <v>0.03268960186483768</v>
      </c>
      <c r="C29" s="115">
        <f>LimaBeans!K31</f>
        <v>0.34631891743537235</v>
      </c>
      <c r="D29" s="115">
        <f>SnapBeans!K31</f>
        <v>1.472261711183523</v>
      </c>
      <c r="E29" s="115">
        <f>Broccoli!K31</f>
        <v>1.7078004688576836</v>
      </c>
      <c r="F29" s="115">
        <f>Carrots!K31</f>
        <v>1.5308316589752107</v>
      </c>
      <c r="G29" s="115">
        <f>Cauliflower!K31</f>
        <v>0.4809492538584737</v>
      </c>
      <c r="H29" s="115">
        <f>SweetCorn!K31</f>
        <v>2.62604429310754</v>
      </c>
      <c r="I29" s="115">
        <f>GreenPeas!K31</f>
        <v>1.7065841089164668</v>
      </c>
      <c r="J29" s="116">
        <f>Potatoes!$K31</f>
        <v>26.73981833477935</v>
      </c>
      <c r="K29" s="115">
        <f>Spinach!K31</f>
        <v>0.39098271246342176</v>
      </c>
      <c r="L29" s="115">
        <v>1.2616387261211763</v>
      </c>
      <c r="M29" s="117">
        <f t="shared" si="0"/>
        <v>38.29591978756306</v>
      </c>
      <c r="O29" s="15"/>
      <c r="P29" s="15"/>
      <c r="Q29" s="11"/>
      <c r="R29" s="11"/>
    </row>
    <row r="30" spans="1:18" ht="12" customHeight="1">
      <c r="A30" s="113">
        <v>1994</v>
      </c>
      <c r="B30" s="114">
        <f>Asparagus!K32</f>
        <v>0.06702963528143459</v>
      </c>
      <c r="C30" s="115">
        <f>LimaBeans!K32</f>
        <v>0.3435888328167173</v>
      </c>
      <c r="D30" s="115">
        <f>SnapBeans!K32</f>
        <v>1.6397185524236293</v>
      </c>
      <c r="E30" s="115">
        <f>Broccoli!K32</f>
        <v>1.7360832554442183</v>
      </c>
      <c r="F30" s="115">
        <f>Carrots!K32</f>
        <v>1.5305550369095213</v>
      </c>
      <c r="G30" s="115">
        <f>Cauliflower!K32</f>
        <v>0.4106548032207396</v>
      </c>
      <c r="H30" s="115">
        <f>SweetCorn!K32</f>
        <v>2.460151863522522</v>
      </c>
      <c r="I30" s="115">
        <f>GreenPeas!K32</f>
        <v>1.9579921285130828</v>
      </c>
      <c r="J30" s="116">
        <f>Potatoes!$K32</f>
        <v>27.847680835405946</v>
      </c>
      <c r="K30" s="115">
        <f>Spinach!K32</f>
        <v>0.3294468860790434</v>
      </c>
      <c r="L30" s="115">
        <v>1.350284456186702</v>
      </c>
      <c r="M30" s="117">
        <f t="shared" si="0"/>
        <v>39.67318628580355</v>
      </c>
      <c r="O30" s="15"/>
      <c r="P30" s="15"/>
      <c r="Q30" s="11"/>
      <c r="R30" s="11"/>
    </row>
    <row r="31" spans="1:18" ht="12" customHeight="1">
      <c r="A31" s="113">
        <v>1995</v>
      </c>
      <c r="B31" s="114">
        <f>Asparagus!K33</f>
        <v>0.04280268885579195</v>
      </c>
      <c r="C31" s="115">
        <f>LimaBeans!K33</f>
        <v>0.44278398312734674</v>
      </c>
      <c r="D31" s="115">
        <f>SnapBeans!K33</f>
        <v>1.4119805546726005</v>
      </c>
      <c r="E31" s="115">
        <f>Broccoli!K33</f>
        <v>1.917200974267209</v>
      </c>
      <c r="F31" s="115">
        <f>Carrots!K33</f>
        <v>1.4190545064954658</v>
      </c>
      <c r="G31" s="115">
        <f>Cauliflower!K33</f>
        <v>0.42429235815187033</v>
      </c>
      <c r="H31" s="115">
        <f>SweetCorn!K33</f>
        <v>2.7946167622989004</v>
      </c>
      <c r="I31" s="115">
        <f>GreenPeas!K33</f>
        <v>1.904511851313073</v>
      </c>
      <c r="J31" s="116">
        <f>Potatoes!$K33</f>
        <v>28.07231337006344</v>
      </c>
      <c r="K31" s="115">
        <f>Spinach!K33</f>
        <v>0.3756213677490252</v>
      </c>
      <c r="L31" s="115">
        <v>1.1932664195650453</v>
      </c>
      <c r="M31" s="117">
        <f t="shared" si="0"/>
        <v>39.99844483655977</v>
      </c>
      <c r="O31" s="15"/>
      <c r="P31" s="15"/>
      <c r="Q31" s="11"/>
      <c r="R31" s="11"/>
    </row>
    <row r="32" spans="1:18" ht="12" customHeight="1">
      <c r="A32" s="37">
        <v>1996</v>
      </c>
      <c r="B32" s="73">
        <f>Asparagus!K34</f>
        <v>0.04709671833332716</v>
      </c>
      <c r="C32" s="66">
        <f>LimaBeans!K34</f>
        <v>0.4635815735350494</v>
      </c>
      <c r="D32" s="66">
        <f>SnapBeans!K34</f>
        <v>1.6162561062598673</v>
      </c>
      <c r="E32" s="66">
        <f>Broccoli!K34</f>
        <v>1.89390570205063</v>
      </c>
      <c r="F32" s="66">
        <f>Carrots!K34</f>
        <v>1.5574506322144075</v>
      </c>
      <c r="G32" s="66">
        <f>Cauliflower!K34</f>
        <v>0.335102643843491</v>
      </c>
      <c r="H32" s="66">
        <f>SweetCorn!K34</f>
        <v>2.797405892873484</v>
      </c>
      <c r="I32" s="66">
        <f>GreenPeas!K34</f>
        <v>1.7552242472818071</v>
      </c>
      <c r="J32" s="67">
        <f>Potatoes!$K34</f>
        <v>30.14793673863692</v>
      </c>
      <c r="K32" s="66">
        <f>Spinach!K34</f>
        <v>0.48993930014331843</v>
      </c>
      <c r="L32" s="66">
        <v>1.2411673755656671</v>
      </c>
      <c r="M32" s="68">
        <f t="shared" si="0"/>
        <v>42.34506693073797</v>
      </c>
      <c r="O32" s="15"/>
      <c r="P32" s="15"/>
      <c r="Q32" s="11"/>
      <c r="R32" s="11"/>
    </row>
    <row r="33" spans="1:18" ht="12" customHeight="1">
      <c r="A33" s="37">
        <v>1997</v>
      </c>
      <c r="B33" s="73">
        <f>Asparagus!K35</f>
        <v>0.04602606837935551</v>
      </c>
      <c r="C33" s="66">
        <f>LimaBeans!K35</f>
        <v>0.41450052659570014</v>
      </c>
      <c r="D33" s="66">
        <f>SnapBeans!K35</f>
        <v>1.4843207672082541</v>
      </c>
      <c r="E33" s="66">
        <f>Broccoli!K35</f>
        <v>1.7168848765483797</v>
      </c>
      <c r="F33" s="66">
        <f>Carrots!K35</f>
        <v>1.4132656717183565</v>
      </c>
      <c r="G33" s="66">
        <f>Cauliflower!K35</f>
        <v>0.3043958953084495</v>
      </c>
      <c r="H33" s="66">
        <f>SweetCorn!K35</f>
        <v>2.7185992681137483</v>
      </c>
      <c r="I33" s="66">
        <f>GreenPeas!K35</f>
        <v>1.8561184538162117</v>
      </c>
      <c r="J33" s="67">
        <f>Potatoes!$K35</f>
        <v>28.986277731657093</v>
      </c>
      <c r="K33" s="66">
        <f>Spinach!K35</f>
        <v>0.3608500065699091</v>
      </c>
      <c r="L33" s="66">
        <v>1.3344914111508472</v>
      </c>
      <c r="M33" s="68">
        <f t="shared" si="0"/>
        <v>40.63573067706631</v>
      </c>
      <c r="O33" s="15"/>
      <c r="P33" s="15"/>
      <c r="Q33" s="11"/>
      <c r="R33" s="11"/>
    </row>
    <row r="34" spans="1:18" ht="12" customHeight="1">
      <c r="A34" s="37">
        <v>1998</v>
      </c>
      <c r="B34" s="73">
        <f>Asparagus!K36</f>
        <v>0.030498059923606723</v>
      </c>
      <c r="C34" s="66">
        <f>LimaBeans!K36</f>
        <v>0.40286182103212687</v>
      </c>
      <c r="D34" s="66">
        <f>SnapBeans!K36</f>
        <v>1.6511402927483234</v>
      </c>
      <c r="E34" s="66">
        <f>Broccoli!K36</f>
        <v>1.5632732003214853</v>
      </c>
      <c r="F34" s="66">
        <f>Carrots!K36</f>
        <v>1.5160513119533525</v>
      </c>
      <c r="G34" s="66">
        <f>Cauliflower!K36</f>
        <v>0.5416483274362854</v>
      </c>
      <c r="H34" s="66">
        <f>SweetCorn!K36</f>
        <v>2.6533673607990407</v>
      </c>
      <c r="I34" s="66">
        <f>GreenPeas!K36</f>
        <v>1.73740809016719</v>
      </c>
      <c r="J34" s="67">
        <f>Potatoes!$K36</f>
        <v>29.182649149289247</v>
      </c>
      <c r="K34" s="66">
        <f>Spinach!K36</f>
        <v>0.33033972542858336</v>
      </c>
      <c r="L34" s="66">
        <v>1.2247142676058884</v>
      </c>
      <c r="M34" s="68">
        <f t="shared" si="0"/>
        <v>40.83395160670513</v>
      </c>
      <c r="O34" s="15"/>
      <c r="P34" s="15"/>
      <c r="Q34" s="11"/>
      <c r="R34" s="11"/>
    </row>
    <row r="35" spans="1:18" ht="12" customHeight="1">
      <c r="A35" s="37">
        <v>1999</v>
      </c>
      <c r="B35" s="73">
        <f>Asparagus!K37</f>
        <v>0.00970116277629986</v>
      </c>
      <c r="C35" s="66">
        <f>LimaBeans!K37</f>
        <v>0.4180091149569622</v>
      </c>
      <c r="D35" s="66">
        <f>SnapBeans!K37</f>
        <v>1.6660621217284077</v>
      </c>
      <c r="E35" s="66">
        <f>Broccoli!K37</f>
        <v>1.58724093978838</v>
      </c>
      <c r="F35" s="66">
        <f>Carrots!K37</f>
        <v>1.3380824504556112</v>
      </c>
      <c r="G35" s="66">
        <f>Cauliflower!K37</f>
        <v>0.35171673465545183</v>
      </c>
      <c r="H35" s="66">
        <f>SweetCorn!K37</f>
        <v>2.7232216049967506</v>
      </c>
      <c r="I35" s="66">
        <f>GreenPeas!K37</f>
        <v>1.86753547662849</v>
      </c>
      <c r="J35" s="67">
        <f>Potatoes!$K37</f>
        <v>29.442679136124895</v>
      </c>
      <c r="K35" s="66">
        <f>Spinach!K37</f>
        <v>0.3913333997426337</v>
      </c>
      <c r="L35" s="66">
        <v>1.5738215968380702</v>
      </c>
      <c r="M35" s="68">
        <f t="shared" si="0"/>
        <v>41.36940373869196</v>
      </c>
      <c r="O35" s="15"/>
      <c r="P35" s="15"/>
      <c r="Q35" s="11"/>
      <c r="R35" s="11"/>
    </row>
    <row r="36" spans="1:18" ht="12" customHeight="1">
      <c r="A36" s="37">
        <v>2000</v>
      </c>
      <c r="B36" s="73">
        <f>Asparagus!K38</f>
        <v>0.0392269047311295</v>
      </c>
      <c r="C36" s="66">
        <f>LimaBeans!K38</f>
        <v>0.4347212468286711</v>
      </c>
      <c r="D36" s="66">
        <f>SnapBeans!K38</f>
        <v>1.5537777537158521</v>
      </c>
      <c r="E36" s="66">
        <f>Broccoli!K38</f>
        <v>1.6942643827995185</v>
      </c>
      <c r="F36" s="66">
        <f>Carrots!K38</f>
        <v>1.5010000920728799</v>
      </c>
      <c r="G36" s="66">
        <f>Cauliflower!K38</f>
        <v>0.39403716846922404</v>
      </c>
      <c r="H36" s="66">
        <f>SweetCorn!K38</f>
        <v>2.450635452786568</v>
      </c>
      <c r="I36" s="66">
        <f>GreenPeas!K38</f>
        <v>1.9562519579538185</v>
      </c>
      <c r="J36" s="67">
        <f>Potatoes!$K38</f>
        <v>28.916349722343604</v>
      </c>
      <c r="K36" s="66">
        <f>Spinach!K38</f>
        <v>0.593376587932138</v>
      </c>
      <c r="L36" s="66">
        <v>1.2432884162559041</v>
      </c>
      <c r="M36" s="68">
        <f t="shared" si="0"/>
        <v>40.776929685889314</v>
      </c>
      <c r="O36" s="15"/>
      <c r="P36" s="15"/>
      <c r="Q36" s="11"/>
      <c r="R36" s="11"/>
    </row>
    <row r="37" spans="1:18" ht="12" customHeight="1">
      <c r="A37" s="113">
        <v>2001</v>
      </c>
      <c r="B37" s="114">
        <f>Asparagus!K39</f>
        <v>0.03477638874825288</v>
      </c>
      <c r="C37" s="115">
        <f>LimaBeans!K39</f>
        <v>0.3330255584417833</v>
      </c>
      <c r="D37" s="115">
        <f>SnapBeans!K39</f>
        <v>1.5971339058207479</v>
      </c>
      <c r="E37" s="115">
        <f>Broccoli!K39</f>
        <v>1.5322788442229347</v>
      </c>
      <c r="F37" s="115">
        <f>Carrots!K39</f>
        <v>1.2272371829866402</v>
      </c>
      <c r="G37" s="115">
        <f>Cauliflower!K39</f>
        <v>0.3508841517515475</v>
      </c>
      <c r="H37" s="115">
        <f>SweetCorn!K39</f>
        <v>2.50916506869858</v>
      </c>
      <c r="I37" s="115">
        <f>GreenPeas!K39</f>
        <v>1.813413703475727</v>
      </c>
      <c r="J37" s="116">
        <f>Potatoes!$K39</f>
        <v>29.22111803454766</v>
      </c>
      <c r="K37" s="115">
        <f>Spinach!K39</f>
        <v>0.49313499872319044</v>
      </c>
      <c r="L37" s="115">
        <v>1.4364458304639027</v>
      </c>
      <c r="M37" s="117">
        <f t="shared" si="0"/>
        <v>40.54861366788097</v>
      </c>
      <c r="O37" s="15"/>
      <c r="P37" s="15"/>
      <c r="Q37" s="11"/>
      <c r="R37" s="11"/>
    </row>
    <row r="38" spans="1:18" ht="12" customHeight="1">
      <c r="A38" s="113">
        <v>2002</v>
      </c>
      <c r="B38" s="114">
        <f>Asparagus!K40</f>
        <v>0.042053177740540244</v>
      </c>
      <c r="C38" s="115">
        <f>LimaBeans!K40</f>
        <v>0.4024753579855258</v>
      </c>
      <c r="D38" s="115">
        <f>SnapBeans!K40</f>
        <v>1.4908281396649796</v>
      </c>
      <c r="E38" s="115">
        <f>Broccoli!K40</f>
        <v>1.5769732443049713</v>
      </c>
      <c r="F38" s="115">
        <f>Carrots!K40</f>
        <v>1.1559887503043549</v>
      </c>
      <c r="G38" s="115">
        <f>Cauliflower!K40</f>
        <v>0.21166758984069622</v>
      </c>
      <c r="H38" s="115">
        <f>SweetCorn!K40</f>
        <v>2.520911268894222</v>
      </c>
      <c r="I38" s="115">
        <f>GreenPeas!K40</f>
        <v>1.561082540000163</v>
      </c>
      <c r="J38" s="116">
        <f>Potatoes!$K40</f>
        <v>27.582790463379197</v>
      </c>
      <c r="K38" s="115">
        <f>Spinach!K40</f>
        <v>0.49259134749174</v>
      </c>
      <c r="L38" s="115">
        <v>2.09523977070965</v>
      </c>
      <c r="M38" s="117">
        <f t="shared" si="0"/>
        <v>39.13260165031605</v>
      </c>
      <c r="O38" s="15"/>
      <c r="P38" s="15"/>
      <c r="Q38" s="11"/>
      <c r="R38" s="11"/>
    </row>
    <row r="39" spans="1:18" ht="12" customHeight="1">
      <c r="A39" s="113">
        <v>2003</v>
      </c>
      <c r="B39" s="114">
        <f>Asparagus!K41</f>
        <v>0.03658807557007424</v>
      </c>
      <c r="C39" s="115">
        <f>LimaBeans!K41</f>
        <v>0.3806022704780654</v>
      </c>
      <c r="D39" s="115">
        <f>SnapBeans!K41</f>
        <v>1.5764886993234195</v>
      </c>
      <c r="E39" s="115">
        <f>Broccoli!K41</f>
        <v>1.9492092107100314</v>
      </c>
      <c r="F39" s="115">
        <f>Carrots!K41</f>
        <v>1.1130235321104838</v>
      </c>
      <c r="G39" s="115">
        <f>Cauliflower!K41</f>
        <v>0.25225631456823533</v>
      </c>
      <c r="H39" s="115">
        <f>SweetCorn!K41</f>
        <v>2.433584072882038</v>
      </c>
      <c r="I39" s="115">
        <f>GreenPeas!K41</f>
        <v>1.6694054633327702</v>
      </c>
      <c r="J39" s="116">
        <f>Potatoes!$K41</f>
        <v>28.527894927658156</v>
      </c>
      <c r="K39" s="115">
        <f>Spinach!K41</f>
        <v>0.5653492361903218</v>
      </c>
      <c r="L39" s="115">
        <v>1.749400678864298</v>
      </c>
      <c r="M39" s="117">
        <f t="shared" si="0"/>
        <v>40.25380248168789</v>
      </c>
      <c r="O39" s="15"/>
      <c r="P39" s="15"/>
      <c r="Q39" s="11"/>
      <c r="R39" s="11"/>
    </row>
    <row r="40" spans="1:18" ht="12" customHeight="1">
      <c r="A40" s="113">
        <v>2004</v>
      </c>
      <c r="B40" s="114">
        <f>Asparagus!K42</f>
        <v>0.03526466409704283</v>
      </c>
      <c r="C40" s="115">
        <f>LimaBeans!K42</f>
        <v>0.24787762730783425</v>
      </c>
      <c r="D40" s="115">
        <f>SnapBeans!K42</f>
        <v>1.6472413750632142</v>
      </c>
      <c r="E40" s="115">
        <f>Broccoli!K42</f>
        <v>2.0051258629260444</v>
      </c>
      <c r="F40" s="115">
        <f>Carrots!K42</f>
        <v>1.0940309981600973</v>
      </c>
      <c r="G40" s="115">
        <f>Cauliflower!K42</f>
        <v>0.2673954280331107</v>
      </c>
      <c r="H40" s="115">
        <f>SweetCorn!K42</f>
        <v>2.4504695713963836</v>
      </c>
      <c r="I40" s="115">
        <f>GreenPeas!K42</f>
        <v>1.4585615685388897</v>
      </c>
      <c r="J40" s="116">
        <f>Potatoes!$K42</f>
        <v>28.669352530171714</v>
      </c>
      <c r="K40" s="115">
        <f>Spinach!K42</f>
        <v>0.6545359753421168</v>
      </c>
      <c r="L40" s="115">
        <v>1.7342071272831794</v>
      </c>
      <c r="M40" s="117">
        <f t="shared" si="0"/>
        <v>40.26406272831962</v>
      </c>
      <c r="O40" s="15"/>
      <c r="P40" s="15"/>
      <c r="Q40" s="11"/>
      <c r="R40" s="11"/>
    </row>
    <row r="41" spans="1:18" ht="12" customHeight="1">
      <c r="A41" s="113">
        <v>2005</v>
      </c>
      <c r="B41" s="114">
        <f>Asparagus!K43</f>
        <v>0.0305927563018215</v>
      </c>
      <c r="C41" s="115">
        <f>LimaBeans!K43</f>
        <v>0.27532590398017265</v>
      </c>
      <c r="D41" s="115">
        <f>SnapBeans!K43</f>
        <v>1.5233037848306135</v>
      </c>
      <c r="E41" s="115">
        <f>Broccoli!K43</f>
        <v>2.0379022604405885</v>
      </c>
      <c r="F41" s="115">
        <f>Carrots!K43</f>
        <v>1.0897613656361684</v>
      </c>
      <c r="G41" s="115">
        <f>Cauliflower!K43</f>
        <v>0.2552046750682888</v>
      </c>
      <c r="H41" s="115">
        <f>SweetCorn!K43</f>
        <v>2.5532241115683973</v>
      </c>
      <c r="I41" s="115">
        <f>GreenPeas!K43</f>
        <v>1.4461841171781817</v>
      </c>
      <c r="J41" s="116">
        <f>Potatoes!$K43</f>
        <v>27.168477132933152</v>
      </c>
      <c r="K41" s="115">
        <f>Spinach!K43</f>
        <v>0.4623179527739367</v>
      </c>
      <c r="L41" s="115">
        <v>2.085745325452328</v>
      </c>
      <c r="M41" s="117">
        <f t="shared" si="0"/>
        <v>38.92803938616365</v>
      </c>
      <c r="O41" s="15"/>
      <c r="P41" s="15"/>
      <c r="Q41" s="11"/>
      <c r="R41" s="11"/>
    </row>
    <row r="42" spans="1:18" ht="12" customHeight="1">
      <c r="A42" s="37">
        <v>2006</v>
      </c>
      <c r="B42" s="73">
        <f>Asparagus!K44</f>
        <v>0.05302989708606578</v>
      </c>
      <c r="C42" s="66">
        <f>LimaBeans!K44</f>
        <v>0.34197502749809455</v>
      </c>
      <c r="D42" s="66">
        <f>SnapBeans!K44</f>
        <v>1.7161299551515397</v>
      </c>
      <c r="E42" s="66">
        <f>Broccoli!K44</f>
        <v>1.6940007289273706</v>
      </c>
      <c r="F42" s="66">
        <f>Carrots!K44</f>
        <v>1.1348130442443984</v>
      </c>
      <c r="G42" s="66">
        <f>Cauliflower!K44</f>
        <v>0.25010948253183823</v>
      </c>
      <c r="H42" s="66">
        <f>SweetCorn!K44</f>
        <v>2.5502965541770046</v>
      </c>
      <c r="I42" s="66">
        <f>GreenPeas!K44</f>
        <v>1.430540767192595</v>
      </c>
      <c r="J42" s="67">
        <f>Potatoes!$K44</f>
        <v>26.623965605051502</v>
      </c>
      <c r="K42" s="66">
        <f>Spinach!K44</f>
        <v>0.34590799524571086</v>
      </c>
      <c r="L42" s="66">
        <v>2.1489590422236837</v>
      </c>
      <c r="M42" s="68">
        <f aca="true" t="shared" si="1" ref="M42:M47">SUM(B42:L42)</f>
        <v>38.28972809932981</v>
      </c>
      <c r="O42" s="15"/>
      <c r="P42" s="15"/>
      <c r="Q42" s="11"/>
      <c r="R42" s="11"/>
    </row>
    <row r="43" spans="1:18" ht="12" customHeight="1">
      <c r="A43" s="37">
        <v>2007</v>
      </c>
      <c r="B43" s="73">
        <f>Asparagus!K45</f>
        <v>0.04766457573047527</v>
      </c>
      <c r="C43" s="66">
        <f>LimaBeans!K45</f>
        <v>0.32779986584144366</v>
      </c>
      <c r="D43" s="66">
        <f>SnapBeans!K45</f>
        <v>1.8905806259209297</v>
      </c>
      <c r="E43" s="66">
        <f>Broccoli!K45</f>
        <v>2.0121964686579568</v>
      </c>
      <c r="F43" s="66">
        <f>Carrots!K45</f>
        <v>0.8299339595564343</v>
      </c>
      <c r="G43" s="66">
        <f>Cauliflower!K45</f>
        <v>0.255013946806441</v>
      </c>
      <c r="H43" s="66">
        <f>SweetCorn!K45</f>
        <v>2.6978520730263926</v>
      </c>
      <c r="I43" s="66">
        <f>GreenPeas!K45</f>
        <v>1.6531665268088214</v>
      </c>
      <c r="J43" s="67">
        <f>Potatoes!$K45</f>
        <v>26.57484318675244</v>
      </c>
      <c r="K43" s="66">
        <f>Spinach!K45</f>
        <v>0.497810895028147</v>
      </c>
      <c r="L43" s="66">
        <v>2.0049032680431975</v>
      </c>
      <c r="M43" s="68">
        <f t="shared" si="1"/>
        <v>38.79176539217268</v>
      </c>
      <c r="O43" s="15"/>
      <c r="P43" s="15"/>
      <c r="Q43" s="11"/>
      <c r="R43" s="11"/>
    </row>
    <row r="44" spans="1:18" ht="12" customHeight="1">
      <c r="A44" s="37">
        <v>2008</v>
      </c>
      <c r="B44" s="73">
        <f>Asparagus!K46</f>
        <v>0.04720820115757565</v>
      </c>
      <c r="C44" s="66">
        <f>LimaBeans!K46</f>
        <v>0.3093249599503549</v>
      </c>
      <c r="D44" s="66">
        <f>SnapBeans!K46</f>
        <v>1.8632375070929688</v>
      </c>
      <c r="E44" s="66">
        <f>Broccoli!K46</f>
        <v>2.0270045795424774</v>
      </c>
      <c r="F44" s="66">
        <f>Carrots!K46</f>
        <v>0.8467625706600758</v>
      </c>
      <c r="G44" s="66">
        <f>Cauliflower!K46</f>
        <v>0.30944177424862196</v>
      </c>
      <c r="H44" s="66">
        <f>SweetCorn!K46</f>
        <v>2.77640752201498</v>
      </c>
      <c r="I44" s="66">
        <f>GreenPeas!K46</f>
        <v>1.6195845375164664</v>
      </c>
      <c r="J44" s="67">
        <f>Potatoes!$K46</f>
        <v>25.726541909505695</v>
      </c>
      <c r="K44" s="66">
        <f>Spinach!K46</f>
        <v>0.5328552072902201</v>
      </c>
      <c r="L44" s="66">
        <v>1.954533629039792</v>
      </c>
      <c r="M44" s="68">
        <f t="shared" si="1"/>
        <v>38.01290239801923</v>
      </c>
      <c r="O44" s="15"/>
      <c r="P44" s="15"/>
      <c r="Q44" s="11"/>
      <c r="R44" s="11"/>
    </row>
    <row r="45" spans="1:18" ht="12" customHeight="1">
      <c r="A45" s="37">
        <v>2009</v>
      </c>
      <c r="B45" s="73">
        <f>Asparagus!K47</f>
        <v>0.03616125090097701</v>
      </c>
      <c r="C45" s="66">
        <f>LimaBeans!K47</f>
        <v>0.23688419429431673</v>
      </c>
      <c r="D45" s="66">
        <f>SnapBeans!K47</f>
        <v>1.6867868860419482</v>
      </c>
      <c r="E45" s="66">
        <f>Broccoli!K47</f>
        <v>1.8800896045509852</v>
      </c>
      <c r="F45" s="66">
        <f>Carrots!K47</f>
        <v>0.8336062558196875</v>
      </c>
      <c r="G45" s="66">
        <f>Cauliflower!K47</f>
        <v>0.24903043943489037</v>
      </c>
      <c r="H45" s="66">
        <f>SweetCorn!K47</f>
        <v>2.722109864326322</v>
      </c>
      <c r="I45" s="66">
        <f>GreenPeas!K47</f>
        <v>1.5189675211239404</v>
      </c>
      <c r="J45" s="67">
        <f>Potatoes!$K47</f>
        <v>25.180981650914323</v>
      </c>
      <c r="K45" s="66">
        <f>Spinach!K47</f>
        <v>0.500424028768571</v>
      </c>
      <c r="L45" s="66">
        <v>2.2207896305402914</v>
      </c>
      <c r="M45" s="68">
        <f t="shared" si="1"/>
        <v>37.06583132671625</v>
      </c>
      <c r="O45" s="15"/>
      <c r="P45" s="15"/>
      <c r="Q45" s="11"/>
      <c r="R45" s="11"/>
    </row>
    <row r="46" spans="1:18" ht="12" customHeight="1">
      <c r="A46" s="37">
        <v>2010</v>
      </c>
      <c r="B46" s="73">
        <f>Asparagus!K48</f>
        <v>0.056341782257701596</v>
      </c>
      <c r="C46" s="66">
        <f>LimaBeans!K48</f>
        <v>0.3739851602999503</v>
      </c>
      <c r="D46" s="66">
        <f>SnapBeans!K48</f>
        <v>1.781750809968582</v>
      </c>
      <c r="E46" s="66">
        <f>Broccoli!K48</f>
        <v>1.842515018033592</v>
      </c>
      <c r="F46" s="66">
        <f>Carrots!K48</f>
        <v>0.80696534741823</v>
      </c>
      <c r="G46" s="66">
        <f>Cauliflower!K48</f>
        <v>0.25907011707313005</v>
      </c>
      <c r="H46" s="66">
        <f>SweetCorn!K48</f>
        <v>2.5671274873221246</v>
      </c>
      <c r="I46" s="66">
        <f>GreenPeas!K48</f>
        <v>1.3586284871238448</v>
      </c>
      <c r="J46" s="67">
        <f>Potatoes!$K48</f>
        <v>25.040262375612453</v>
      </c>
      <c r="K46" s="66">
        <f>Spinach!K48</f>
        <v>0.4794892922016969</v>
      </c>
      <c r="L46" s="66">
        <v>2.265638862566144</v>
      </c>
      <c r="M46" s="68">
        <f t="shared" si="1"/>
        <v>36.831774739877446</v>
      </c>
      <c r="O46" s="15"/>
      <c r="P46" s="15"/>
      <c r="Q46" s="11"/>
      <c r="R46" s="11"/>
    </row>
    <row r="47" spans="1:18" ht="12" customHeight="1">
      <c r="A47" s="118">
        <v>2011</v>
      </c>
      <c r="B47" s="119">
        <f>Asparagus!K49</f>
        <v>0.06669208008032364</v>
      </c>
      <c r="C47" s="120">
        <f>LimaBeans!K49</f>
        <v>0.27600639312509345</v>
      </c>
      <c r="D47" s="120">
        <f>SnapBeans!K49</f>
        <v>1.3902711175690514</v>
      </c>
      <c r="E47" s="120">
        <f>Broccoli!K49</f>
        <v>1.9959583497050224</v>
      </c>
      <c r="F47" s="120">
        <f>Carrots!K49</f>
        <v>0.8629593011559146</v>
      </c>
      <c r="G47" s="120">
        <f>Cauliflower!K49</f>
        <v>0.30962065192924265</v>
      </c>
      <c r="H47" s="120">
        <f>SweetCorn!K49</f>
        <v>2.929990618475006</v>
      </c>
      <c r="I47" s="120">
        <f>GreenPeas!K49</f>
        <v>1.4200160747581083</v>
      </c>
      <c r="J47" s="121">
        <f>Potatoes!$K49</f>
        <v>24.142841208831072</v>
      </c>
      <c r="K47" s="120">
        <f>Spinach!K49</f>
        <v>0.44526981590273457</v>
      </c>
      <c r="L47" s="120">
        <v>2.2314836281811803</v>
      </c>
      <c r="M47" s="122">
        <f t="shared" si="1"/>
        <v>36.07110923971275</v>
      </c>
      <c r="O47" s="15"/>
      <c r="P47" s="15"/>
      <c r="Q47" s="11"/>
      <c r="R47" s="11"/>
    </row>
    <row r="48" spans="1:18" ht="12" customHeight="1">
      <c r="A48" s="113">
        <v>2012</v>
      </c>
      <c r="B48" s="114">
        <f>Asparagus!K50</f>
        <v>0.049407862405873665</v>
      </c>
      <c r="C48" s="115">
        <f>LimaBeans!K50</f>
        <v>0.363034420850639</v>
      </c>
      <c r="D48" s="115">
        <f>SnapBeans!K50</f>
        <v>1.7100682654971182</v>
      </c>
      <c r="E48" s="115">
        <f>Broccoli!K50</f>
        <v>1.9253899796489027</v>
      </c>
      <c r="F48" s="115">
        <f>Carrots!K50</f>
        <v>0.6652326518657591</v>
      </c>
      <c r="G48" s="115">
        <f>Cauliflower!K50</f>
        <v>0.23631958841151368</v>
      </c>
      <c r="H48" s="115">
        <f>SweetCorn!K50</f>
        <v>2.939049045608265</v>
      </c>
      <c r="I48" s="115">
        <f>GreenPeas!K50</f>
        <v>1.7020604152380596</v>
      </c>
      <c r="J48" s="116">
        <f>Potatoes!$K50</f>
        <v>24.02120799273425</v>
      </c>
      <c r="K48" s="115">
        <f>Spinach!K50</f>
        <v>0.422942464051459</v>
      </c>
      <c r="L48" s="115">
        <v>2.3552484727953007</v>
      </c>
      <c r="M48" s="117">
        <f aca="true" t="shared" si="2" ref="M48:M53">SUM(B48:L48)</f>
        <v>36.389961159107145</v>
      </c>
      <c r="N48"/>
      <c r="O48" s="15"/>
      <c r="P48" s="15"/>
      <c r="Q48" s="11"/>
      <c r="R48" s="11"/>
    </row>
    <row r="49" spans="1:18" ht="12" customHeight="1">
      <c r="A49" s="113">
        <v>2013</v>
      </c>
      <c r="B49" s="114">
        <f>Asparagus!K51</f>
        <v>0.05568290851631313</v>
      </c>
      <c r="C49" s="115">
        <f>LimaBeans!K51</f>
        <v>0.28470620293817045</v>
      </c>
      <c r="D49" s="115">
        <f>SnapBeans!K51</f>
        <v>1.888927835257196</v>
      </c>
      <c r="E49" s="115">
        <f>Broccoli!K51</f>
        <v>1.8667708294718008</v>
      </c>
      <c r="F49" s="115">
        <f>Carrots!K51</f>
        <v>0.9092669824853171</v>
      </c>
      <c r="G49" s="115">
        <f>Cauliflower!K51</f>
        <v>0.2351426276629133</v>
      </c>
      <c r="H49" s="115">
        <f>SweetCorn!K51</f>
        <v>2.1081882945794694</v>
      </c>
      <c r="I49" s="115">
        <f>GreenPeas!K51</f>
        <v>1.3625566600103163</v>
      </c>
      <c r="J49" s="116">
        <f>Potatoes!$K51</f>
        <v>23.807174783912863</v>
      </c>
      <c r="K49" s="115">
        <f>Spinach!K51</f>
        <v>0.507136647221849</v>
      </c>
      <c r="L49" s="115">
        <v>2.209722406368648</v>
      </c>
      <c r="M49" s="117">
        <f t="shared" si="2"/>
        <v>35.235276178424854</v>
      </c>
      <c r="N49"/>
      <c r="O49" s="15"/>
      <c r="P49" s="15"/>
      <c r="Q49" s="11"/>
      <c r="R49" s="11"/>
    </row>
    <row r="50" spans="1:18" ht="12" customHeight="1">
      <c r="A50" s="113">
        <v>2014</v>
      </c>
      <c r="B50" s="114">
        <f>Asparagus!K52</f>
        <v>0.05165033219631346</v>
      </c>
      <c r="C50" s="115">
        <f>LimaBeans!K52</f>
        <v>0.2813376338550348</v>
      </c>
      <c r="D50" s="115">
        <f>SnapBeans!K52</f>
        <v>1.5884695481991473</v>
      </c>
      <c r="E50" s="115">
        <f>Broccoli!K52</f>
        <v>1.943363585403345</v>
      </c>
      <c r="F50" s="115">
        <f>Carrots!K52</f>
        <v>0.6570913364495311</v>
      </c>
      <c r="G50" s="115">
        <f>Cauliflower!K52</f>
        <v>0.24952006102524027</v>
      </c>
      <c r="H50" s="115">
        <f>SweetCorn!K52</f>
        <v>2.3054237923773573</v>
      </c>
      <c r="I50" s="115">
        <f>GreenPeas!K52</f>
        <v>1.4134816269691322</v>
      </c>
      <c r="J50" s="116">
        <f>Potatoes!$K52</f>
        <v>23.52630741601055</v>
      </c>
      <c r="K50" s="115">
        <f>Spinach!K52</f>
        <v>0.5532772621212403</v>
      </c>
      <c r="L50" s="115">
        <v>2.3370765907970665</v>
      </c>
      <c r="M50" s="117">
        <f t="shared" si="2"/>
        <v>34.90699918540396</v>
      </c>
      <c r="N50"/>
      <c r="O50" s="15"/>
      <c r="P50" s="15"/>
      <c r="Q50" s="11"/>
      <c r="R50" s="11"/>
    </row>
    <row r="51" spans="1:18" ht="12" customHeight="1">
      <c r="A51" s="118">
        <v>2015</v>
      </c>
      <c r="B51" s="119">
        <f>Asparagus!K53</f>
        <v>0.06217445612650192</v>
      </c>
      <c r="C51" s="120">
        <f>LimaBeans!K53</f>
        <v>0.3009789441669104</v>
      </c>
      <c r="D51" s="120">
        <f>SnapBeans!K53</f>
        <v>1.708491129295476</v>
      </c>
      <c r="E51" s="120">
        <f>Broccoli!K53</f>
        <v>1.945452090421083</v>
      </c>
      <c r="F51" s="120">
        <f>Carrots!K53</f>
        <v>0.7487237551432336</v>
      </c>
      <c r="G51" s="120">
        <f>Cauliflower!K53</f>
        <v>0.23929553281049576</v>
      </c>
      <c r="H51" s="120">
        <f>SweetCorn!K53</f>
        <v>2.406118557610593</v>
      </c>
      <c r="I51" s="120">
        <f>GreenPeas!K53</f>
        <v>1.3313354882344215</v>
      </c>
      <c r="J51" s="121">
        <f>Potatoes!$K53</f>
        <v>24.851318612471275</v>
      </c>
      <c r="K51" s="120">
        <f>Spinach!K53</f>
        <v>0.512379295013704</v>
      </c>
      <c r="L51" s="120">
        <v>2.408550641741191</v>
      </c>
      <c r="M51" s="122">
        <f t="shared" si="2"/>
        <v>36.51481850303488</v>
      </c>
      <c r="N51"/>
      <c r="O51" s="15"/>
      <c r="P51" s="15"/>
      <c r="Q51" s="11"/>
      <c r="R51" s="11"/>
    </row>
    <row r="52" spans="1:18" ht="12" customHeight="1">
      <c r="A52" s="156">
        <v>2016</v>
      </c>
      <c r="B52" s="157">
        <f>Asparagus!K54</f>
        <v>0.08354771716877249</v>
      </c>
      <c r="C52" s="158">
        <f>LimaBeans!K54</f>
        <v>0.21834158796094233</v>
      </c>
      <c r="D52" s="158">
        <f>SnapBeans!K54</f>
        <v>1.7886978199479167</v>
      </c>
      <c r="E52" s="158">
        <f>Broccoli!K54</f>
        <v>1.9821103877058763</v>
      </c>
      <c r="F52" s="158">
        <f>Carrots!K54</f>
        <v>1.0442078377241397</v>
      </c>
      <c r="G52" s="158">
        <f>Cauliflower!K54</f>
        <v>0.28523090280076097</v>
      </c>
      <c r="H52" s="158">
        <f>SweetCorn!K54</f>
        <v>2.2378256650730592</v>
      </c>
      <c r="I52" s="158">
        <f>GreenPeas!K54</f>
        <v>0.900436002260224</v>
      </c>
      <c r="J52" s="159">
        <f>Potatoes!$K54</f>
        <v>23.709871693868546</v>
      </c>
      <c r="K52" s="158">
        <f>Spinach!K54</f>
        <v>0.4858806418825271</v>
      </c>
      <c r="L52" s="158">
        <v>2.4585412799971023</v>
      </c>
      <c r="M52" s="160">
        <f t="shared" si="2"/>
        <v>35.19469153638986</v>
      </c>
      <c r="N52"/>
      <c r="O52" s="15"/>
      <c r="P52" s="15"/>
      <c r="Q52" s="11"/>
      <c r="R52" s="11"/>
    </row>
    <row r="53" spans="1:18" ht="12" customHeight="1">
      <c r="A53" s="156">
        <v>2017</v>
      </c>
      <c r="B53" s="157">
        <f>Asparagus!K55</f>
        <v>0.07173000325360523</v>
      </c>
      <c r="C53" s="158">
        <f>LimaBeans!K55</f>
        <v>0.2031788291290124</v>
      </c>
      <c r="D53" s="158">
        <f>SnapBeans!K55</f>
        <v>1.709621888998807</v>
      </c>
      <c r="E53" s="158">
        <f>Broccoli!K55</f>
        <v>1.7788608439869655</v>
      </c>
      <c r="F53" s="158">
        <f>Carrots!K55</f>
        <v>1.3346984299870557</v>
      </c>
      <c r="G53" s="158">
        <f>Cauliflower!K55</f>
        <v>0.36964824945632846</v>
      </c>
      <c r="H53" s="158">
        <f>SweetCorn!K55</f>
        <v>2.419950299991584</v>
      </c>
      <c r="I53" s="158">
        <f>GreenPeas!K55</f>
        <v>1.1705667526080121</v>
      </c>
      <c r="J53" s="159">
        <f>Potatoes!$K55</f>
        <v>25.909634457203587</v>
      </c>
      <c r="K53" s="158">
        <f>Spinach!K55</f>
        <v>0.49012352717700025</v>
      </c>
      <c r="L53" s="158">
        <v>2.5066666666666664</v>
      </c>
      <c r="M53" s="160">
        <f t="shared" si="2"/>
        <v>37.964679948458624</v>
      </c>
      <c r="N53"/>
      <c r="O53" s="15"/>
      <c r="P53" s="15"/>
      <c r="Q53" s="11"/>
      <c r="R53" s="11"/>
    </row>
    <row r="54" spans="1:18" ht="12" customHeight="1">
      <c r="A54" s="156">
        <v>2018</v>
      </c>
      <c r="B54" s="157">
        <f>Asparagus!K56</f>
        <v>0.04488181120729065</v>
      </c>
      <c r="C54" s="158">
        <f>LimaBeans!K56</f>
        <v>0.2412311104758053</v>
      </c>
      <c r="D54" s="158">
        <f>SnapBeans!K56</f>
        <v>1.6663091484959798</v>
      </c>
      <c r="E54" s="158">
        <f>Broccoli!K56</f>
        <v>1.8805226850440844</v>
      </c>
      <c r="F54" s="158">
        <f>Carrots!K56</f>
        <v>1.2929565767117508</v>
      </c>
      <c r="G54" s="158">
        <f>Cauliflower!K56</f>
        <v>0.40739612900250066</v>
      </c>
      <c r="H54" s="158">
        <f>SweetCorn!K56</f>
        <v>2.379945995577865</v>
      </c>
      <c r="I54" s="158">
        <f>GreenPeas!K56</f>
        <v>1.1499290108670965</v>
      </c>
      <c r="J54" s="159">
        <f>Potatoes!$K56</f>
        <v>25.766071551947594</v>
      </c>
      <c r="K54" s="158">
        <f>Spinach!K56</f>
        <v>0.5360421567664503</v>
      </c>
      <c r="L54" s="158">
        <v>3.373333333333333</v>
      </c>
      <c r="M54" s="160">
        <f>SUM(B54:L54)</f>
        <v>38.738619509429746</v>
      </c>
      <c r="N54"/>
      <c r="O54" s="15"/>
      <c r="P54" s="15"/>
      <c r="Q54" s="11"/>
      <c r="R54" s="11"/>
    </row>
    <row r="55" spans="1:18" ht="12" customHeight="1" thickBot="1">
      <c r="A55" s="188">
        <v>2019</v>
      </c>
      <c r="B55" s="189">
        <f>Asparagus!K57</f>
        <v>0.05041831266139835</v>
      </c>
      <c r="C55" s="190">
        <f>LimaBeans!K57</f>
        <v>0.31362677705493125</v>
      </c>
      <c r="D55" s="190">
        <f>SnapBeans!K57</f>
        <v>1.7356230175740683</v>
      </c>
      <c r="E55" s="190">
        <f>Broccoli!K57</f>
        <v>1.9919807831283</v>
      </c>
      <c r="F55" s="190">
        <f>Carrots!K57</f>
        <v>0.9717194151479793</v>
      </c>
      <c r="G55" s="190">
        <f>Cauliflower!K57</f>
        <v>0.4742209768311783</v>
      </c>
      <c r="H55" s="190">
        <f>SweetCorn!K57</f>
        <v>2.062952620018974</v>
      </c>
      <c r="I55" s="190">
        <f>GreenPeas!K57</f>
        <v>1.131107592024394</v>
      </c>
      <c r="J55" s="191">
        <f>Potatoes!$K57</f>
        <v>25.727392115944674</v>
      </c>
      <c r="K55" s="190">
        <f>Spinach!K57</f>
        <v>0.5041995847904371</v>
      </c>
      <c r="L55" s="200">
        <v>3.5866666666666664</v>
      </c>
      <c r="M55" s="192">
        <f>SUM(B55:L55)</f>
        <v>38.549907861842996</v>
      </c>
      <c r="N55"/>
      <c r="O55" s="15"/>
      <c r="P55" s="15"/>
      <c r="Q55" s="11"/>
      <c r="R55" s="11"/>
    </row>
    <row r="56" spans="1:18" ht="12" customHeight="1" thickTop="1">
      <c r="A56" s="219" t="s">
        <v>71</v>
      </c>
      <c r="B56" s="220"/>
      <c r="C56" s="220"/>
      <c r="D56" s="220"/>
      <c r="E56" s="220"/>
      <c r="F56" s="220"/>
      <c r="G56" s="220"/>
      <c r="H56" s="220"/>
      <c r="I56" s="220"/>
      <c r="J56" s="220"/>
      <c r="K56" s="220"/>
      <c r="L56" s="220"/>
      <c r="M56" s="221"/>
      <c r="N56" s="74"/>
      <c r="O56" s="74"/>
      <c r="P56" s="74"/>
      <c r="Q56" s="74"/>
      <c r="R56" s="74"/>
    </row>
    <row r="57" spans="1:13" ht="12" customHeight="1">
      <c r="A57" s="246"/>
      <c r="B57" s="247"/>
      <c r="C57" s="247"/>
      <c r="D57" s="247"/>
      <c r="E57" s="247"/>
      <c r="F57" s="247"/>
      <c r="G57" s="247"/>
      <c r="H57" s="247"/>
      <c r="I57" s="247"/>
      <c r="J57" s="247"/>
      <c r="K57" s="247"/>
      <c r="L57" s="247"/>
      <c r="M57" s="248"/>
    </row>
    <row r="58" spans="1:13" ht="12" customHeight="1">
      <c r="A58" s="216" t="s">
        <v>97</v>
      </c>
      <c r="B58" s="217"/>
      <c r="C58" s="217"/>
      <c r="D58" s="217"/>
      <c r="E58" s="217"/>
      <c r="F58" s="217"/>
      <c r="G58" s="217"/>
      <c r="H58" s="217"/>
      <c r="I58" s="217"/>
      <c r="J58" s="217"/>
      <c r="K58" s="217"/>
      <c r="L58" s="217"/>
      <c r="M58" s="218"/>
    </row>
    <row r="59" spans="1:2" ht="12" customHeight="1">
      <c r="A59" s="36"/>
      <c r="B59" s="35"/>
    </row>
    <row r="60" spans="2:13" ht="12" customHeight="1">
      <c r="B60" s="62"/>
      <c r="C60" s="63"/>
      <c r="E60" s="63"/>
      <c r="F60" s="64"/>
      <c r="G60" s="63"/>
      <c r="H60" s="63"/>
      <c r="I60" s="63"/>
      <c r="J60" s="63"/>
      <c r="K60" s="63"/>
      <c r="L60" s="63"/>
      <c r="M60" s="65"/>
    </row>
  </sheetData>
  <sheetProtection/>
  <mergeCells count="19">
    <mergeCell ref="K2:K4"/>
    <mergeCell ref="L2:L4"/>
    <mergeCell ref="M2:M4"/>
    <mergeCell ref="E2:E4"/>
    <mergeCell ref="F2:F4"/>
    <mergeCell ref="G2:G4"/>
    <mergeCell ref="H2:H4"/>
    <mergeCell ref="I2:I4"/>
    <mergeCell ref="J2:J4"/>
    <mergeCell ref="L1:M1"/>
    <mergeCell ref="A1:K1"/>
    <mergeCell ref="B5:M5"/>
    <mergeCell ref="A58:M58"/>
    <mergeCell ref="A56:M56"/>
    <mergeCell ref="A57:M57"/>
    <mergeCell ref="A2:A4"/>
    <mergeCell ref="B2:B4"/>
    <mergeCell ref="C2:C4"/>
    <mergeCell ref="D2:D4"/>
  </mergeCells>
  <printOptions horizontalCentered="1" verticalCentered="1"/>
  <pageMargins left="0.75" right="0.75" top="0.75" bottom="0.75" header="0.5" footer="0.5"/>
  <pageSetup fitToHeight="1" fitToWidth="1" horizontalDpi="600" verticalDpi="600" orientation="landscape" scale="10"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61"/>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34" customWidth="1"/>
    <col min="2" max="2" width="12.7109375" style="31" customWidth="1"/>
    <col min="3" max="9" width="12.7109375" style="32" customWidth="1"/>
    <col min="10" max="10" width="12.7109375" style="33" customWidth="1"/>
    <col min="11" max="11" width="12.7109375" style="18" customWidth="1"/>
    <col min="12" max="13" width="12.7109375" style="19" customWidth="1"/>
    <col min="14" max="16384" width="12.7109375" style="19" customWidth="1"/>
  </cols>
  <sheetData>
    <row r="1" spans="1:11" s="59" customFormat="1" ht="12" customHeight="1" thickBot="1">
      <c r="A1" s="249" t="s">
        <v>93</v>
      </c>
      <c r="B1" s="249"/>
      <c r="C1" s="249"/>
      <c r="D1" s="249"/>
      <c r="E1" s="249"/>
      <c r="F1" s="249"/>
      <c r="G1" s="249"/>
      <c r="H1" s="249"/>
      <c r="I1" s="249"/>
      <c r="J1" s="224" t="s">
        <v>50</v>
      </c>
      <c r="K1" s="224"/>
    </row>
    <row r="2" spans="1:11" ht="12" customHeight="1" thickTop="1">
      <c r="A2" s="275" t="s">
        <v>0</v>
      </c>
      <c r="B2" s="264" t="s">
        <v>34</v>
      </c>
      <c r="C2" s="38" t="s">
        <v>1</v>
      </c>
      <c r="D2" s="39"/>
      <c r="E2" s="39"/>
      <c r="F2" s="39"/>
      <c r="G2" s="278" t="s">
        <v>82</v>
      </c>
      <c r="H2" s="279"/>
      <c r="I2" s="278" t="s">
        <v>81</v>
      </c>
      <c r="J2" s="279"/>
      <c r="K2" s="279"/>
    </row>
    <row r="3" spans="1:11" ht="12" customHeight="1">
      <c r="A3" s="276"/>
      <c r="B3" s="265"/>
      <c r="C3" s="258" t="s">
        <v>35</v>
      </c>
      <c r="D3" s="258" t="s">
        <v>36</v>
      </c>
      <c r="E3" s="258" t="s">
        <v>47</v>
      </c>
      <c r="F3" s="258" t="s">
        <v>48</v>
      </c>
      <c r="G3" s="258" t="s">
        <v>39</v>
      </c>
      <c r="H3" s="258" t="s">
        <v>49</v>
      </c>
      <c r="I3" s="261" t="s">
        <v>77</v>
      </c>
      <c r="J3" s="283" t="s">
        <v>33</v>
      </c>
      <c r="K3" s="284"/>
    </row>
    <row r="4" spans="1:11" ht="12" customHeight="1">
      <c r="A4" s="276"/>
      <c r="B4" s="265"/>
      <c r="C4" s="259"/>
      <c r="D4" s="259"/>
      <c r="E4" s="259"/>
      <c r="F4" s="259"/>
      <c r="G4" s="259"/>
      <c r="H4" s="259"/>
      <c r="I4" s="262"/>
      <c r="J4" s="273" t="s">
        <v>3</v>
      </c>
      <c r="K4" s="253" t="s">
        <v>30</v>
      </c>
    </row>
    <row r="5" spans="1:11" ht="12" customHeight="1">
      <c r="A5" s="276"/>
      <c r="B5" s="265"/>
      <c r="C5" s="259"/>
      <c r="D5" s="259"/>
      <c r="E5" s="259"/>
      <c r="F5" s="259"/>
      <c r="G5" s="259"/>
      <c r="H5" s="259"/>
      <c r="I5" s="262"/>
      <c r="J5" s="273"/>
      <c r="K5" s="253"/>
    </row>
    <row r="6" spans="1:11" ht="12" customHeight="1">
      <c r="A6" s="277"/>
      <c r="B6" s="266"/>
      <c r="C6" s="260"/>
      <c r="D6" s="260"/>
      <c r="E6" s="260"/>
      <c r="F6" s="260"/>
      <c r="G6" s="260"/>
      <c r="H6" s="260"/>
      <c r="I6" s="263"/>
      <c r="J6" s="274"/>
      <c r="K6" s="254"/>
    </row>
    <row r="7" spans="1:11" ht="12" customHeight="1">
      <c r="A7" s="79"/>
      <c r="B7" s="80" t="s">
        <v>54</v>
      </c>
      <c r="C7" s="250" t="s">
        <v>68</v>
      </c>
      <c r="D7" s="251"/>
      <c r="E7" s="251"/>
      <c r="F7" s="251"/>
      <c r="G7" s="251"/>
      <c r="H7" s="251"/>
      <c r="I7" s="251"/>
      <c r="J7" s="252" t="s">
        <v>69</v>
      </c>
      <c r="K7" s="252"/>
    </row>
    <row r="8" spans="1:11" ht="12" customHeight="1">
      <c r="A8" s="40">
        <v>1970</v>
      </c>
      <c r="B8" s="71">
        <f>+'[1]Pop'!D191</f>
        <v>205.052</v>
      </c>
      <c r="C8" s="203">
        <v>9060.258280000002</v>
      </c>
      <c r="D8" s="203">
        <v>0.24307</v>
      </c>
      <c r="E8" s="203">
        <v>3241.36474</v>
      </c>
      <c r="F8" s="66">
        <f aca="true" t="shared" si="0" ref="F8:F49">SUM(C8,D8,E8)</f>
        <v>12301.866090000003</v>
      </c>
      <c r="G8" s="203">
        <v>15.670020000000001</v>
      </c>
      <c r="H8" s="203">
        <v>3325.0224964000004</v>
      </c>
      <c r="I8" s="203">
        <v>8961.1735736</v>
      </c>
      <c r="J8" s="203">
        <v>43.701956448120484</v>
      </c>
      <c r="K8" s="203">
        <v>21.52525236738332</v>
      </c>
    </row>
    <row r="9" spans="1:11" ht="12" customHeight="1">
      <c r="A9" s="109">
        <v>1971</v>
      </c>
      <c r="B9" s="83">
        <f>+'[1]Pop'!D192</f>
        <v>207.661</v>
      </c>
      <c r="C9" s="204">
        <v>9346.999420000002</v>
      </c>
      <c r="D9" s="204">
        <v>0.21364000000000002</v>
      </c>
      <c r="E9" s="204">
        <v>3325.0224964000004</v>
      </c>
      <c r="F9" s="115">
        <f t="shared" si="0"/>
        <v>12672.235556400003</v>
      </c>
      <c r="G9" s="204">
        <v>10.11468</v>
      </c>
      <c r="H9" s="204">
        <v>3250.6503599999996</v>
      </c>
      <c r="I9" s="204">
        <v>9411.4705164</v>
      </c>
      <c r="J9" s="204">
        <v>45.321319440819416</v>
      </c>
      <c r="K9" s="204">
        <v>22.6920472732144</v>
      </c>
    </row>
    <row r="10" spans="1:11" ht="12" customHeight="1">
      <c r="A10" s="109">
        <v>1972</v>
      </c>
      <c r="B10" s="83">
        <f>+'[1]Pop'!D193</f>
        <v>209.896</v>
      </c>
      <c r="C10" s="204">
        <v>9716.699779999999</v>
      </c>
      <c r="D10" s="204">
        <v>0.28558000000000006</v>
      </c>
      <c r="E10" s="204">
        <v>3250.6503599999996</v>
      </c>
      <c r="F10" s="115">
        <f t="shared" si="0"/>
        <v>12967.635719999998</v>
      </c>
      <c r="G10" s="204">
        <v>15.323830000000001</v>
      </c>
      <c r="H10" s="204">
        <v>3451.3057200000003</v>
      </c>
      <c r="I10" s="204">
        <v>9501.00617</v>
      </c>
      <c r="J10" s="204">
        <v>45.265303626557916</v>
      </c>
      <c r="K10" s="204">
        <v>22.94745952749836</v>
      </c>
    </row>
    <row r="11" spans="1:11" ht="12" customHeight="1">
      <c r="A11" s="109">
        <v>1973</v>
      </c>
      <c r="B11" s="83">
        <f>+'[1]Pop'!D194</f>
        <v>211.909</v>
      </c>
      <c r="C11" s="204">
        <v>10695.27216</v>
      </c>
      <c r="D11" s="204">
        <v>1.19355</v>
      </c>
      <c r="E11" s="204">
        <v>3451.31314</v>
      </c>
      <c r="F11" s="115">
        <f t="shared" si="0"/>
        <v>14147.77885</v>
      </c>
      <c r="G11" s="204">
        <v>27.70796</v>
      </c>
      <c r="H11" s="204">
        <v>3397.9685542</v>
      </c>
      <c r="I11" s="204">
        <v>10722.102335799998</v>
      </c>
      <c r="J11" s="204">
        <v>50.59767322671523</v>
      </c>
      <c r="K11" s="204">
        <v>25.863163209974864</v>
      </c>
    </row>
    <row r="12" spans="1:11" ht="12" customHeight="1">
      <c r="A12" s="109">
        <v>1974</v>
      </c>
      <c r="B12" s="83">
        <f>+'[1]Pop'!D195</f>
        <v>213.854</v>
      </c>
      <c r="C12" s="204">
        <v>11562.90742</v>
      </c>
      <c r="D12" s="204">
        <v>12.6752</v>
      </c>
      <c r="E12" s="204">
        <v>3397.9189142</v>
      </c>
      <c r="F12" s="115">
        <f t="shared" si="0"/>
        <v>14973.501534199999</v>
      </c>
      <c r="G12" s="204">
        <v>40.39025</v>
      </c>
      <c r="H12" s="204">
        <v>4016.1910331200006</v>
      </c>
      <c r="I12" s="204">
        <v>10916.92025108</v>
      </c>
      <c r="J12" s="204">
        <v>51.048473496310564</v>
      </c>
      <c r="K12" s="204">
        <v>26.328314476973325</v>
      </c>
    </row>
    <row r="13" spans="1:11" ht="12" customHeight="1">
      <c r="A13" s="109">
        <v>1975</v>
      </c>
      <c r="B13" s="83">
        <f>+'[1]Pop'!D196</f>
        <v>215.973</v>
      </c>
      <c r="C13" s="204">
        <v>11434.78158</v>
      </c>
      <c r="D13" s="204">
        <v>11.745707</v>
      </c>
      <c r="E13" s="204">
        <v>4016.1817531200004</v>
      </c>
      <c r="F13" s="115">
        <f t="shared" si="0"/>
        <v>15462.70904012</v>
      </c>
      <c r="G13" s="204">
        <v>39.18712000000001</v>
      </c>
      <c r="H13" s="204">
        <v>4055.1883408</v>
      </c>
      <c r="I13" s="204">
        <v>11368.33357932</v>
      </c>
      <c r="J13" s="204">
        <v>52.63775369754552</v>
      </c>
      <c r="K13" s="204">
        <v>27.18001397611289</v>
      </c>
    </row>
    <row r="14" spans="1:11" ht="12" customHeight="1">
      <c r="A14" s="40">
        <v>1976</v>
      </c>
      <c r="B14" s="71">
        <f>+'[1]Pop'!D197</f>
        <v>218.035</v>
      </c>
      <c r="C14" s="203">
        <v>12513.62414</v>
      </c>
      <c r="D14" s="203">
        <v>8.645187</v>
      </c>
      <c r="E14" s="203">
        <v>4055.2059408</v>
      </c>
      <c r="F14" s="66">
        <f t="shared" si="0"/>
        <v>16577.4752678</v>
      </c>
      <c r="G14" s="203">
        <v>75.55107</v>
      </c>
      <c r="H14" s="203">
        <v>3968.63708864</v>
      </c>
      <c r="I14" s="203">
        <v>12533.28710916</v>
      </c>
      <c r="J14" s="203">
        <v>57.48291379439081</v>
      </c>
      <c r="K14" s="203">
        <v>29.887664631763734</v>
      </c>
    </row>
    <row r="15" spans="1:11" ht="12" customHeight="1">
      <c r="A15" s="40">
        <v>1977</v>
      </c>
      <c r="B15" s="71">
        <f>+'[1]Pop'!D198</f>
        <v>220.23899999999998</v>
      </c>
      <c r="C15" s="203">
        <v>13419.659580000001</v>
      </c>
      <c r="D15" s="203">
        <v>19.510866999999998</v>
      </c>
      <c r="E15" s="203">
        <v>3968.63386864</v>
      </c>
      <c r="F15" s="66">
        <f t="shared" si="0"/>
        <v>17407.80431564</v>
      </c>
      <c r="G15" s="203">
        <v>70.85588</v>
      </c>
      <c r="H15" s="203">
        <v>4340.73601458</v>
      </c>
      <c r="I15" s="203">
        <v>12996.212421060001</v>
      </c>
      <c r="J15" s="203">
        <v>59.00958695353684</v>
      </c>
      <c r="K15" s="203">
        <v>30.142293587085916</v>
      </c>
    </row>
    <row r="16" spans="1:11" ht="12" customHeight="1">
      <c r="A16" s="40">
        <v>1978</v>
      </c>
      <c r="B16" s="71">
        <f>+'[1]Pop'!D199</f>
        <v>222.585</v>
      </c>
      <c r="C16" s="203">
        <v>13559.0353</v>
      </c>
      <c r="D16" s="203">
        <v>127.82191073438</v>
      </c>
      <c r="E16" s="203">
        <v>4340.71013458</v>
      </c>
      <c r="F16" s="66">
        <f t="shared" si="0"/>
        <v>18027.56734531438</v>
      </c>
      <c r="G16" s="203">
        <v>391.1008115925344</v>
      </c>
      <c r="H16" s="203">
        <v>4490.9658775</v>
      </c>
      <c r="I16" s="203">
        <v>13114.400656221844</v>
      </c>
      <c r="J16" s="203">
        <v>58.91861830860949</v>
      </c>
      <c r="K16" s="203">
        <v>30.444423854117353</v>
      </c>
    </row>
    <row r="17" spans="1:11" ht="12" customHeight="1">
      <c r="A17" s="40">
        <v>1979</v>
      </c>
      <c r="B17" s="71">
        <f>+'[1]Pop'!D200</f>
        <v>225.055</v>
      </c>
      <c r="C17" s="203">
        <v>12979.5796</v>
      </c>
      <c r="D17" s="203">
        <v>132.97954184742</v>
      </c>
      <c r="E17" s="203">
        <v>4490.955537499999</v>
      </c>
      <c r="F17" s="66">
        <f t="shared" si="0"/>
        <v>17603.51467934742</v>
      </c>
      <c r="G17" s="203">
        <v>490.5883527731876</v>
      </c>
      <c r="H17" s="203">
        <v>4596.3402792</v>
      </c>
      <c r="I17" s="203">
        <v>12478.186047374233</v>
      </c>
      <c r="J17" s="203">
        <v>55.44505142020498</v>
      </c>
      <c r="K17" s="203">
        <v>28.627495145451636</v>
      </c>
    </row>
    <row r="18" spans="1:11" ht="12" customHeight="1">
      <c r="A18" s="40">
        <v>1980</v>
      </c>
      <c r="B18" s="71">
        <f>+'[1]Pop'!D201</f>
        <v>227.726</v>
      </c>
      <c r="C18" s="203">
        <v>11703.020000000002</v>
      </c>
      <c r="D18" s="203">
        <v>115.93157217397999</v>
      </c>
      <c r="E18" s="203">
        <v>4596.365179199999</v>
      </c>
      <c r="F18" s="66">
        <f t="shared" si="0"/>
        <v>16415.316751373983</v>
      </c>
      <c r="G18" s="203">
        <v>602.0737292744413</v>
      </c>
      <c r="H18" s="203">
        <v>4028.9597696</v>
      </c>
      <c r="I18" s="203">
        <v>11741.083252499537</v>
      </c>
      <c r="J18" s="203">
        <v>51.55793915714296</v>
      </c>
      <c r="K18" s="203">
        <v>26.731203903348288</v>
      </c>
    </row>
    <row r="19" spans="1:11" ht="12" customHeight="1">
      <c r="A19" s="109">
        <v>1981</v>
      </c>
      <c r="B19" s="83">
        <f>+'[1]Pop'!D202</f>
        <v>229.966</v>
      </c>
      <c r="C19" s="204">
        <v>13721.76</v>
      </c>
      <c r="D19" s="204">
        <v>145.1789007629</v>
      </c>
      <c r="E19" s="204">
        <v>4028.9597696</v>
      </c>
      <c r="F19" s="115">
        <f t="shared" si="0"/>
        <v>17895.898670362898</v>
      </c>
      <c r="G19" s="204">
        <v>649.7705016043142</v>
      </c>
      <c r="H19" s="204">
        <v>3808.1240955400003</v>
      </c>
      <c r="I19" s="204">
        <v>13394.504073218584</v>
      </c>
      <c r="J19" s="204">
        <v>58.24558444821663</v>
      </c>
      <c r="K19" s="204">
        <v>30.258289580562845</v>
      </c>
    </row>
    <row r="20" spans="1:11" ht="12" customHeight="1">
      <c r="A20" s="109">
        <v>1982</v>
      </c>
      <c r="B20" s="83">
        <f>+'[1]Pop'!D203</f>
        <v>232.188</v>
      </c>
      <c r="C20" s="204">
        <v>14173.987698734</v>
      </c>
      <c r="D20" s="204">
        <v>190.60247455254003</v>
      </c>
      <c r="E20" s="204">
        <v>3808.1240955400003</v>
      </c>
      <c r="F20" s="115">
        <f t="shared" si="0"/>
        <v>18172.714268826538</v>
      </c>
      <c r="G20" s="204">
        <v>608.2869604421849</v>
      </c>
      <c r="H20" s="204">
        <v>4914.86278498</v>
      </c>
      <c r="I20" s="204">
        <v>12620.464523404355</v>
      </c>
      <c r="J20" s="204">
        <v>54.35450808570795</v>
      </c>
      <c r="K20" s="204">
        <v>28.276025674746325</v>
      </c>
    </row>
    <row r="21" spans="1:11" ht="12" customHeight="1">
      <c r="A21" s="109">
        <v>1983</v>
      </c>
      <c r="B21" s="83">
        <f>+'[1]Pop'!D204</f>
        <v>234.307</v>
      </c>
      <c r="C21" s="204">
        <v>13362.688206261999</v>
      </c>
      <c r="D21" s="204">
        <v>207.65528426714002</v>
      </c>
      <c r="E21" s="204">
        <v>4914.86278498</v>
      </c>
      <c r="F21" s="115">
        <f t="shared" si="0"/>
        <v>18485.20627550914</v>
      </c>
      <c r="G21" s="204">
        <v>652.5463844628599</v>
      </c>
      <c r="H21" s="204">
        <v>4719.43880826</v>
      </c>
      <c r="I21" s="204">
        <v>13095.621082786281</v>
      </c>
      <c r="J21" s="204">
        <v>55.89086575640626</v>
      </c>
      <c r="K21" s="204">
        <v>28.86092630746865</v>
      </c>
    </row>
    <row r="22" spans="1:11" ht="12" customHeight="1">
      <c r="A22" s="109">
        <v>1984</v>
      </c>
      <c r="B22" s="83">
        <f>+'[1]Pop'!D205</f>
        <v>236.348</v>
      </c>
      <c r="C22" s="204">
        <v>15229.347595414003</v>
      </c>
      <c r="D22" s="204">
        <v>322.53830687454</v>
      </c>
      <c r="E22" s="204">
        <v>4719.43880826</v>
      </c>
      <c r="F22" s="115">
        <f t="shared" si="0"/>
        <v>20271.324710548542</v>
      </c>
      <c r="G22" s="204">
        <v>672.6473486407444</v>
      </c>
      <c r="H22" s="204">
        <v>4760.2515316399995</v>
      </c>
      <c r="I22" s="204">
        <v>14817.125830267796</v>
      </c>
      <c r="J22" s="204">
        <v>62.69198736722035</v>
      </c>
      <c r="K22" s="204">
        <v>32.246650083363534</v>
      </c>
    </row>
    <row r="23" spans="1:11" ht="12" customHeight="1">
      <c r="A23" s="109">
        <v>1985</v>
      </c>
      <c r="B23" s="83">
        <f>+'[1]Pop'!D206</f>
        <v>238.466</v>
      </c>
      <c r="C23" s="204">
        <v>16156.579813716</v>
      </c>
      <c r="D23" s="204">
        <v>400.46036551095995</v>
      </c>
      <c r="E23" s="204">
        <v>4760.2515316399995</v>
      </c>
      <c r="F23" s="115">
        <f t="shared" si="0"/>
        <v>21317.291710866957</v>
      </c>
      <c r="G23" s="204">
        <v>661.7499032109143</v>
      </c>
      <c r="H23" s="204">
        <v>5226.442368419999</v>
      </c>
      <c r="I23" s="204">
        <v>15391.999439236046</v>
      </c>
      <c r="J23" s="204">
        <v>64.54588678988218</v>
      </c>
      <c r="K23" s="204">
        <v>33.29060882392487</v>
      </c>
    </row>
    <row r="24" spans="1:11" ht="12" customHeight="1">
      <c r="A24" s="40">
        <v>1986</v>
      </c>
      <c r="B24" s="71">
        <f>+'[1]Pop'!D207</f>
        <v>240.651</v>
      </c>
      <c r="C24" s="203">
        <v>15763.376812460003</v>
      </c>
      <c r="D24" s="203">
        <v>465.33649680736</v>
      </c>
      <c r="E24" s="203">
        <v>5226.442368419999</v>
      </c>
      <c r="F24" s="66">
        <f t="shared" si="0"/>
        <v>21455.155677687362</v>
      </c>
      <c r="G24" s="203">
        <v>876.915302242899</v>
      </c>
      <c r="H24" s="203">
        <v>4999.407999999999</v>
      </c>
      <c r="I24" s="203">
        <v>15530.332375444461</v>
      </c>
      <c r="J24" s="203">
        <v>64.53466794421989</v>
      </c>
      <c r="K24" s="203">
        <v>33.17345237142913</v>
      </c>
    </row>
    <row r="25" spans="1:11" ht="12" customHeight="1">
      <c r="A25" s="40">
        <v>1987</v>
      </c>
      <c r="B25" s="71">
        <f>+'[1]Pop'!D208</f>
        <v>242.804</v>
      </c>
      <c r="C25" s="203">
        <v>16909.007891622</v>
      </c>
      <c r="D25" s="203">
        <v>647.6056900000001</v>
      </c>
      <c r="E25" s="203">
        <v>4999.407999999999</v>
      </c>
      <c r="F25" s="66">
        <f t="shared" si="0"/>
        <v>22556.021581622</v>
      </c>
      <c r="G25" s="203">
        <v>949.1437220484386</v>
      </c>
      <c r="H25" s="203">
        <v>5279.14873</v>
      </c>
      <c r="I25" s="203">
        <v>16260.829129573562</v>
      </c>
      <c r="J25" s="203">
        <v>66.97101007221282</v>
      </c>
      <c r="K25" s="203">
        <v>34.3770445719765</v>
      </c>
    </row>
    <row r="26" spans="1:11" ht="12" customHeight="1">
      <c r="A26" s="40">
        <v>1988</v>
      </c>
      <c r="B26" s="71">
        <f>+'[1]Pop'!D209</f>
        <v>245.021</v>
      </c>
      <c r="C26" s="203">
        <v>15839.050690188002</v>
      </c>
      <c r="D26" s="203">
        <v>658.40344</v>
      </c>
      <c r="E26" s="203">
        <v>5279.14873</v>
      </c>
      <c r="F26" s="66">
        <f t="shared" si="0"/>
        <v>21776.602860188003</v>
      </c>
      <c r="G26" s="203">
        <v>1233.780622986403</v>
      </c>
      <c r="H26" s="203">
        <v>4729.81735</v>
      </c>
      <c r="I26" s="203">
        <v>15748.804887201597</v>
      </c>
      <c r="J26" s="203">
        <v>64.27532696055277</v>
      </c>
      <c r="K26" s="203">
        <v>33.02727381146963</v>
      </c>
    </row>
    <row r="27" spans="1:11" ht="12" customHeight="1">
      <c r="A27" s="40">
        <v>1989</v>
      </c>
      <c r="B27" s="71">
        <f>+'[1]Pop'!D210</f>
        <v>247.342</v>
      </c>
      <c r="C27" s="203">
        <v>17270.652110446</v>
      </c>
      <c r="D27" s="203">
        <v>979.3474553428</v>
      </c>
      <c r="E27" s="203">
        <v>4729.81735</v>
      </c>
      <c r="F27" s="66">
        <f t="shared" si="0"/>
        <v>22979.8169157888</v>
      </c>
      <c r="G27" s="203">
        <v>1294.6549443856</v>
      </c>
      <c r="H27" s="203">
        <v>5006.4827000000005</v>
      </c>
      <c r="I27" s="203">
        <v>16678.679271403198</v>
      </c>
      <c r="J27" s="203">
        <v>67.43165039258677</v>
      </c>
      <c r="K27" s="203">
        <v>34.68911582454116</v>
      </c>
    </row>
    <row r="28" spans="1:11" ht="12" customHeight="1">
      <c r="A28" s="40">
        <v>1990</v>
      </c>
      <c r="B28" s="71">
        <f>+'[1]Pop'!D211</f>
        <v>250.132</v>
      </c>
      <c r="C28" s="203">
        <v>17963.252632688</v>
      </c>
      <c r="D28" s="203">
        <v>988.8224737219998</v>
      </c>
      <c r="E28" s="203">
        <v>5006.4827000000005</v>
      </c>
      <c r="F28" s="66">
        <f t="shared" si="0"/>
        <v>23958.55780641</v>
      </c>
      <c r="G28" s="203">
        <v>1532.20604447</v>
      </c>
      <c r="H28" s="203">
        <v>5754.165121399999</v>
      </c>
      <c r="I28" s="203">
        <v>16672.18664054</v>
      </c>
      <c r="J28" s="203">
        <v>66.65355348591945</v>
      </c>
      <c r="K28" s="203">
        <v>34.19632676715016</v>
      </c>
    </row>
    <row r="29" spans="1:11" ht="12" customHeight="1">
      <c r="A29" s="109">
        <v>1991</v>
      </c>
      <c r="B29" s="83">
        <f>+'[1]Pop'!D212</f>
        <v>253.493</v>
      </c>
      <c r="C29" s="204">
        <v>18790.782712542004</v>
      </c>
      <c r="D29" s="204">
        <v>1053.991051328</v>
      </c>
      <c r="E29" s="204">
        <v>5754.165121399999</v>
      </c>
      <c r="F29" s="115">
        <f t="shared" si="0"/>
        <v>25598.938885270007</v>
      </c>
      <c r="G29" s="204">
        <v>1513.96630734</v>
      </c>
      <c r="H29" s="204">
        <v>5718.056732279999</v>
      </c>
      <c r="I29" s="204">
        <v>18366.91584565</v>
      </c>
      <c r="J29" s="204">
        <v>72.45531768392026</v>
      </c>
      <c r="K29" s="204">
        <v>37.003347646945485</v>
      </c>
    </row>
    <row r="30" spans="1:11" ht="12" customHeight="1">
      <c r="A30" s="109">
        <v>1992</v>
      </c>
      <c r="B30" s="83">
        <f>+'[1]Pop'!D213</f>
        <v>256.894</v>
      </c>
      <c r="C30" s="204">
        <v>18628.967299999997</v>
      </c>
      <c r="D30" s="204">
        <v>1289.831264476</v>
      </c>
      <c r="E30" s="204">
        <v>5718.056732279999</v>
      </c>
      <c r="F30" s="115">
        <f t="shared" si="0"/>
        <v>25636.855296755995</v>
      </c>
      <c r="G30" s="204">
        <v>1672.62498048</v>
      </c>
      <c r="H30" s="204">
        <v>5864.81820768</v>
      </c>
      <c r="I30" s="204">
        <v>18099.412108596</v>
      </c>
      <c r="J30" s="204">
        <v>70.45478722195148</v>
      </c>
      <c r="K30" s="204">
        <v>35.99003174769759</v>
      </c>
    </row>
    <row r="31" spans="1:11" ht="12" customHeight="1">
      <c r="A31" s="109">
        <v>1993</v>
      </c>
      <c r="B31" s="83">
        <f>+'[1]Pop'!D214</f>
        <v>260.255</v>
      </c>
      <c r="C31" s="204">
        <v>19443.515199999998</v>
      </c>
      <c r="D31" s="204">
        <v>1530.314851326</v>
      </c>
      <c r="E31" s="204">
        <v>5864.81820768</v>
      </c>
      <c r="F31" s="115">
        <f t="shared" si="0"/>
        <v>26838.648259005997</v>
      </c>
      <c r="G31" s="204">
        <v>1791.4423455699998</v>
      </c>
      <c r="H31" s="204">
        <v>5419.64462802</v>
      </c>
      <c r="I31" s="204">
        <v>19627.561285416</v>
      </c>
      <c r="J31" s="204">
        <v>75.41665399479741</v>
      </c>
      <c r="K31" s="204">
        <v>38.29591978756306</v>
      </c>
    </row>
    <row r="32" spans="1:11" ht="12" customHeight="1">
      <c r="A32" s="109">
        <v>1994</v>
      </c>
      <c r="B32" s="83">
        <f>+'[1]Pop'!D215</f>
        <v>263.436</v>
      </c>
      <c r="C32" s="204">
        <v>21602.391769999995</v>
      </c>
      <c r="D32" s="204">
        <v>1609.1371494219998</v>
      </c>
      <c r="E32" s="204">
        <v>5419.64462802</v>
      </c>
      <c r="F32" s="115">
        <f t="shared" si="0"/>
        <v>28631.173547441995</v>
      </c>
      <c r="G32" s="204">
        <v>2040.50169435</v>
      </c>
      <c r="H32" s="204">
        <v>6165.203466540001</v>
      </c>
      <c r="I32" s="204">
        <v>20425.468386552002</v>
      </c>
      <c r="J32" s="204">
        <v>77.53484104887715</v>
      </c>
      <c r="K32" s="204">
        <v>39.67318628580355</v>
      </c>
    </row>
    <row r="33" spans="1:11" ht="12" customHeight="1">
      <c r="A33" s="109">
        <v>1995</v>
      </c>
      <c r="B33" s="83">
        <f>+'[1]Pop'!D216</f>
        <v>266.557</v>
      </c>
      <c r="C33" s="204">
        <v>22045.337239999997</v>
      </c>
      <c r="D33" s="204">
        <v>1699.2312233080002</v>
      </c>
      <c r="E33" s="204">
        <v>6165.203466540001</v>
      </c>
      <c r="F33" s="115">
        <f t="shared" si="0"/>
        <v>29909.771929848</v>
      </c>
      <c r="G33" s="204">
        <v>2454.48685372</v>
      </c>
      <c r="H33" s="204">
        <v>6439.877662700001</v>
      </c>
      <c r="I33" s="204">
        <v>21015.407413428</v>
      </c>
      <c r="J33" s="204">
        <v>78.84020083294754</v>
      </c>
      <c r="K33" s="204">
        <v>39.99844483655977</v>
      </c>
    </row>
    <row r="34" spans="1:11" ht="12" customHeight="1">
      <c r="A34" s="40">
        <v>1996</v>
      </c>
      <c r="B34" s="71">
        <f>+'[1]Pop'!D217</f>
        <v>269.667</v>
      </c>
      <c r="C34" s="203">
        <v>22688.830939999996</v>
      </c>
      <c r="D34" s="203">
        <v>1986.030168326</v>
      </c>
      <c r="E34" s="203">
        <v>6439.863762700001</v>
      </c>
      <c r="F34" s="66">
        <f t="shared" si="0"/>
        <v>31114.724871025996</v>
      </c>
      <c r="G34" s="203">
        <v>2498.270451193837</v>
      </c>
      <c r="H34" s="203">
        <v>6115.748966120001</v>
      </c>
      <c r="I34" s="203">
        <v>22500.705453712166</v>
      </c>
      <c r="J34" s="203">
        <v>83.43885404484854</v>
      </c>
      <c r="K34" s="203">
        <v>42.34506693073797</v>
      </c>
    </row>
    <row r="35" spans="1:11" ht="12" customHeight="1">
      <c r="A35" s="40">
        <v>1997</v>
      </c>
      <c r="B35" s="71">
        <f>+'[1]Pop'!D218</f>
        <v>272.912</v>
      </c>
      <c r="C35" s="203">
        <v>22587.83087</v>
      </c>
      <c r="D35" s="203">
        <v>2519.276670394</v>
      </c>
      <c r="E35" s="203">
        <v>6115.748966120001</v>
      </c>
      <c r="F35" s="66">
        <f t="shared" si="0"/>
        <v>31222.856506514003</v>
      </c>
      <c r="G35" s="203">
        <v>2842.6292219227907</v>
      </c>
      <c r="H35" s="203">
        <v>6509.530338420001</v>
      </c>
      <c r="I35" s="203">
        <v>21870.696946171214</v>
      </c>
      <c r="J35" s="203">
        <v>80.1382751442634</v>
      </c>
      <c r="K35" s="203">
        <v>40.63573067706631</v>
      </c>
    </row>
    <row r="36" spans="1:11" ht="12" customHeight="1">
      <c r="A36" s="40">
        <v>1998</v>
      </c>
      <c r="B36" s="71">
        <f>+'[1]Pop'!D219</f>
        <v>276.115</v>
      </c>
      <c r="C36" s="203">
        <v>22328.98231</v>
      </c>
      <c r="D36" s="203">
        <v>2903.0321269519995</v>
      </c>
      <c r="E36" s="203">
        <v>6509.530338420001</v>
      </c>
      <c r="F36" s="66">
        <f t="shared" si="0"/>
        <v>31741.544775372</v>
      </c>
      <c r="G36" s="203">
        <v>3069.5003157136507</v>
      </c>
      <c r="H36" s="203">
        <v>6416.240785160001</v>
      </c>
      <c r="I36" s="203">
        <v>22255.80367449835</v>
      </c>
      <c r="J36" s="203">
        <v>80.42882014558553</v>
      </c>
      <c r="K36" s="203">
        <v>40.83395160670513</v>
      </c>
    </row>
    <row r="37" spans="1:11" ht="12" customHeight="1">
      <c r="A37" s="40">
        <v>1999</v>
      </c>
      <c r="B37" s="71">
        <f>+'[1]Pop'!D220</f>
        <v>279.295</v>
      </c>
      <c r="C37" s="203">
        <v>22374.312813333334</v>
      </c>
      <c r="D37" s="203">
        <v>3335.605703138</v>
      </c>
      <c r="E37" s="203">
        <v>6416.240785160001</v>
      </c>
      <c r="F37" s="66">
        <f t="shared" si="0"/>
        <v>32126.159301631335</v>
      </c>
      <c r="G37" s="203">
        <v>3117.2014913653957</v>
      </c>
      <c r="H37" s="203">
        <v>6327.13340764</v>
      </c>
      <c r="I37" s="203">
        <v>22681.824402625945</v>
      </c>
      <c r="J37" s="203">
        <v>81.39001558433178</v>
      </c>
      <c r="K37" s="203">
        <v>41.36940373869196</v>
      </c>
    </row>
    <row r="38" spans="1:11" ht="12" customHeight="1">
      <c r="A38" s="40">
        <v>2000</v>
      </c>
      <c r="B38" s="71">
        <f>+'[1]Pop'!D221</f>
        <v>282.385</v>
      </c>
      <c r="C38" s="203">
        <v>21943.590350000002</v>
      </c>
      <c r="D38" s="203">
        <v>3627.4720939979998</v>
      </c>
      <c r="E38" s="203">
        <v>6327.13340764</v>
      </c>
      <c r="F38" s="66">
        <f t="shared" si="0"/>
        <v>31898.195851638004</v>
      </c>
      <c r="G38" s="203">
        <v>3227.7645418444</v>
      </c>
      <c r="H38" s="203">
        <v>6175.721480300001</v>
      </c>
      <c r="I38" s="203">
        <v>22494.709829493597</v>
      </c>
      <c r="J38" s="203">
        <v>79.65972206253956</v>
      </c>
      <c r="K38" s="203">
        <v>40.776929685889314</v>
      </c>
    </row>
    <row r="39" spans="1:11" ht="12" customHeight="1">
      <c r="A39" s="109">
        <v>2001</v>
      </c>
      <c r="B39" s="83">
        <f>+'[1]Pop'!D222</f>
        <v>285.309019</v>
      </c>
      <c r="C39" s="204">
        <v>22129.06425444444</v>
      </c>
      <c r="D39" s="204">
        <v>3893.1424226399995</v>
      </c>
      <c r="E39" s="204">
        <v>6175.721480300001</v>
      </c>
      <c r="F39" s="115">
        <f t="shared" si="0"/>
        <v>32197.928157384442</v>
      </c>
      <c r="G39" s="204">
        <v>3160.336713542397</v>
      </c>
      <c r="H39" s="204">
        <v>6312.152557540001</v>
      </c>
      <c r="I39" s="204">
        <v>22725.43888630205</v>
      </c>
      <c r="J39" s="204">
        <v>79.63695193842453</v>
      </c>
      <c r="K39" s="204">
        <v>40.54861366788097</v>
      </c>
    </row>
    <row r="40" spans="1:11" ht="12" customHeight="1">
      <c r="A40" s="109">
        <v>2002</v>
      </c>
      <c r="B40" s="83">
        <f>+'[1]Pop'!D223</f>
        <v>288.104818</v>
      </c>
      <c r="C40" s="204">
        <v>20755.83808</v>
      </c>
      <c r="D40" s="204">
        <v>4255.841433188</v>
      </c>
      <c r="E40" s="204">
        <v>6312.152557540001</v>
      </c>
      <c r="F40" s="115">
        <f t="shared" si="0"/>
        <v>31323.832070728004</v>
      </c>
      <c r="G40" s="204">
        <v>3064.604591955021</v>
      </c>
      <c r="H40" s="204">
        <v>6122.93195236</v>
      </c>
      <c r="I40" s="204">
        <v>22136.295526412978</v>
      </c>
      <c r="J40" s="204">
        <v>76.80827489914792</v>
      </c>
      <c r="K40" s="204">
        <v>39.13260165031605</v>
      </c>
    </row>
    <row r="41" spans="1:11" ht="12" customHeight="1">
      <c r="A41" s="109">
        <v>2003</v>
      </c>
      <c r="B41" s="83">
        <f>+'[1]Pop'!D224</f>
        <v>290.819634</v>
      </c>
      <c r="C41" s="204">
        <v>21149.81304</v>
      </c>
      <c r="D41" s="204">
        <v>4825.751229934</v>
      </c>
      <c r="E41" s="204">
        <v>6122.93195236</v>
      </c>
      <c r="F41" s="115">
        <f t="shared" si="0"/>
        <v>32098.496222294</v>
      </c>
      <c r="G41" s="204">
        <v>2833.6980773275777</v>
      </c>
      <c r="H41" s="204">
        <v>6392.954537539999</v>
      </c>
      <c r="I41" s="204">
        <v>22871.843607426425</v>
      </c>
      <c r="J41" s="204">
        <v>78.62126906887733</v>
      </c>
      <c r="K41" s="204">
        <v>40.25380248168789</v>
      </c>
    </row>
    <row r="42" spans="1:11" ht="12" customHeight="1">
      <c r="A42" s="109">
        <v>2004</v>
      </c>
      <c r="B42" s="83">
        <f>+'[1]Pop'!D225</f>
        <v>293.463185</v>
      </c>
      <c r="C42" s="204">
        <v>20761.179353333333</v>
      </c>
      <c r="D42" s="204">
        <v>5448.574962884</v>
      </c>
      <c r="E42" s="204">
        <v>6392.954537539999</v>
      </c>
      <c r="F42" s="115">
        <f t="shared" si="0"/>
        <v>32602.70885375733</v>
      </c>
      <c r="G42" s="204">
        <v>3039.3685473737632</v>
      </c>
      <c r="H42" s="204">
        <v>6419.97036062</v>
      </c>
      <c r="I42" s="204">
        <v>23143.369945763574</v>
      </c>
      <c r="J42" s="204">
        <v>78.84462548262594</v>
      </c>
      <c r="K42" s="204">
        <v>40.26406272831962</v>
      </c>
    </row>
    <row r="43" spans="1:11" ht="12" customHeight="1">
      <c r="A43" s="109">
        <v>2005</v>
      </c>
      <c r="B43" s="83">
        <f>+'[1]Pop'!D226</f>
        <v>296.186216</v>
      </c>
      <c r="C43" s="204">
        <v>20746.87537164142</v>
      </c>
      <c r="D43" s="204">
        <v>5119.344500022</v>
      </c>
      <c r="E43" s="204">
        <v>6419.97036062</v>
      </c>
      <c r="F43" s="115">
        <f t="shared" si="0"/>
        <v>32286.19023228342</v>
      </c>
      <c r="G43" s="204">
        <v>3305.1085442659905</v>
      </c>
      <c r="H43" s="204">
        <v>6351.545017959999</v>
      </c>
      <c r="I43" s="204">
        <v>22629.53667005743</v>
      </c>
      <c r="J43" s="204">
        <v>76.38292764395264</v>
      </c>
      <c r="K43" s="204">
        <v>38.92803938616365</v>
      </c>
    </row>
    <row r="44" spans="1:11" ht="12" customHeight="1">
      <c r="A44" s="40">
        <v>2006</v>
      </c>
      <c r="B44" s="71">
        <f>+'[1]Pop'!D227</f>
        <v>298.995825</v>
      </c>
      <c r="C44" s="203">
        <v>20570.880123873718</v>
      </c>
      <c r="D44" s="203">
        <v>5276.931302497999</v>
      </c>
      <c r="E44" s="203">
        <v>6351.545017959999</v>
      </c>
      <c r="F44" s="66">
        <f t="shared" si="0"/>
        <v>32199.356444331715</v>
      </c>
      <c r="G44" s="203">
        <v>3633.4877871984863</v>
      </c>
      <c r="H44" s="203">
        <v>6124.27036668</v>
      </c>
      <c r="I44" s="203">
        <v>22441.598290453232</v>
      </c>
      <c r="J44" s="203">
        <v>75.03184841019377</v>
      </c>
      <c r="K44" s="203">
        <v>38.28972809932981</v>
      </c>
    </row>
    <row r="45" spans="1:11" ht="12" customHeight="1">
      <c r="A45" s="40">
        <v>2007</v>
      </c>
      <c r="B45" s="71">
        <f>+'[1]Pop'!D228</f>
        <v>302.003917</v>
      </c>
      <c r="C45" s="203">
        <v>21491.108576822233</v>
      </c>
      <c r="D45" s="203">
        <v>5540.921354563334</v>
      </c>
      <c r="E45" s="203">
        <v>6124.27036668</v>
      </c>
      <c r="F45" s="66">
        <f t="shared" si="0"/>
        <v>33156.300298065566</v>
      </c>
      <c r="G45" s="203">
        <v>4052.8079936003264</v>
      </c>
      <c r="H45" s="203">
        <v>6215.99581608</v>
      </c>
      <c r="I45" s="203">
        <v>22887.496488385237</v>
      </c>
      <c r="J45" s="203">
        <v>75.77159976336462</v>
      </c>
      <c r="K45" s="203">
        <v>38.79176539217268</v>
      </c>
    </row>
    <row r="46" spans="1:11" ht="12" customHeight="1">
      <c r="A46" s="40">
        <v>2008</v>
      </c>
      <c r="B46" s="71">
        <f>+'[1]Pop'!D229</f>
        <v>304.797761</v>
      </c>
      <c r="C46" s="203">
        <v>21301.71110505636</v>
      </c>
      <c r="D46" s="203">
        <v>5729.119334569816</v>
      </c>
      <c r="E46" s="203">
        <v>6215.99581608</v>
      </c>
      <c r="F46" s="66">
        <f t="shared" si="0"/>
        <v>33246.826255706175</v>
      </c>
      <c r="G46" s="203">
        <v>4493.90947591984</v>
      </c>
      <c r="H46" s="203">
        <v>6389.030161076</v>
      </c>
      <c r="I46" s="203">
        <v>22363.886618710334</v>
      </c>
      <c r="J46" s="203">
        <v>73.35319338756123</v>
      </c>
      <c r="K46" s="203">
        <v>38.01290239801923</v>
      </c>
    </row>
    <row r="47" spans="1:11" ht="12" customHeight="1">
      <c r="A47" s="40">
        <v>2009</v>
      </c>
      <c r="B47" s="71">
        <f>+'[1]Pop'!D230</f>
        <v>307.439406</v>
      </c>
      <c r="C47" s="203">
        <v>20969.61919196728</v>
      </c>
      <c r="D47" s="203">
        <v>5467.874770389002</v>
      </c>
      <c r="E47" s="203">
        <v>6389.030161076</v>
      </c>
      <c r="F47" s="66">
        <f t="shared" si="0"/>
        <v>32826.52412343228</v>
      </c>
      <c r="G47" s="203">
        <v>4115.881453499829</v>
      </c>
      <c r="H47" s="203">
        <v>6656.333102584001</v>
      </c>
      <c r="I47" s="203">
        <v>22054.309567348453</v>
      </c>
      <c r="J47" s="203">
        <v>71.72372144271436</v>
      </c>
      <c r="K47" s="203">
        <v>37.06583132671625</v>
      </c>
    </row>
    <row r="48" spans="1:11" ht="12" customHeight="1">
      <c r="A48" s="40">
        <v>2010</v>
      </c>
      <c r="B48" s="71">
        <f>+'[1]Pop'!D231</f>
        <v>309.741279</v>
      </c>
      <c r="C48" s="203">
        <v>20638.67943470126</v>
      </c>
      <c r="D48" s="203">
        <v>5248.64192979701</v>
      </c>
      <c r="E48" s="203">
        <v>6656.333102584001</v>
      </c>
      <c r="F48" s="66">
        <f t="shared" si="0"/>
        <v>32543.65446708227</v>
      </c>
      <c r="G48" s="203">
        <v>4127.543855266405</v>
      </c>
      <c r="H48" s="203">
        <v>6425.525888925999</v>
      </c>
      <c r="I48" s="203">
        <v>21990.58472288986</v>
      </c>
      <c r="J48" s="203">
        <v>70.98956109942799</v>
      </c>
      <c r="K48" s="203">
        <v>36.831774739877446</v>
      </c>
    </row>
    <row r="49" spans="1:11" ht="12" customHeight="1">
      <c r="A49" s="111">
        <v>2011</v>
      </c>
      <c r="B49" s="93">
        <f>+'[1]Pop'!D232</f>
        <v>311.973914</v>
      </c>
      <c r="C49" s="205">
        <v>20615.508869215082</v>
      </c>
      <c r="D49" s="205">
        <v>5649.058855352426</v>
      </c>
      <c r="E49" s="205">
        <v>6425.525888925999</v>
      </c>
      <c r="F49" s="120">
        <f t="shared" si="0"/>
        <v>32690.093613493507</v>
      </c>
      <c r="G49" s="205">
        <v>4712.112790022998</v>
      </c>
      <c r="H49" s="205">
        <v>6063.670219982</v>
      </c>
      <c r="I49" s="205">
        <v>21914.31060348851</v>
      </c>
      <c r="J49" s="205">
        <v>70.23175481168556</v>
      </c>
      <c r="K49" s="205">
        <v>36.07110923971275</v>
      </c>
    </row>
    <row r="50" spans="1:12" ht="12" customHeight="1">
      <c r="A50" s="109">
        <v>2012</v>
      </c>
      <c r="B50" s="83">
        <f>+'[1]Pop'!D233</f>
        <v>314.167558</v>
      </c>
      <c r="C50" s="204">
        <v>21807.99201432257</v>
      </c>
      <c r="D50" s="204">
        <v>5694.165533884595</v>
      </c>
      <c r="E50" s="204">
        <v>6063.670219982</v>
      </c>
      <c r="F50" s="115">
        <f aca="true" t="shared" si="1" ref="F50:F55">SUM(C50,D50,E50)</f>
        <v>33565.82776818917</v>
      </c>
      <c r="G50" s="204">
        <v>5063.347677976295</v>
      </c>
      <c r="H50" s="204">
        <v>6402.711697068001</v>
      </c>
      <c r="I50" s="204">
        <v>22099.76839314487</v>
      </c>
      <c r="J50" s="204">
        <v>70.34007092421625</v>
      </c>
      <c r="K50" s="204">
        <v>36.389961159107145</v>
      </c>
      <c r="L50"/>
    </row>
    <row r="51" spans="1:12" ht="12" customHeight="1">
      <c r="A51" s="109">
        <v>2013</v>
      </c>
      <c r="B51" s="83">
        <f>+'[1]Pop'!D234</f>
        <v>316.294766</v>
      </c>
      <c r="C51" s="204">
        <v>20232.38</v>
      </c>
      <c r="D51" s="204">
        <v>4793.334893539602</v>
      </c>
      <c r="E51" s="204">
        <v>5598.984997068001</v>
      </c>
      <c r="F51" s="115">
        <f t="shared" si="1"/>
        <v>30624.699890607604</v>
      </c>
      <c r="G51" s="204">
        <v>4736.30222942193</v>
      </c>
      <c r="H51" s="204">
        <v>5693.372995350001</v>
      </c>
      <c r="I51" s="204">
        <v>20195.02466583567</v>
      </c>
      <c r="J51" s="204">
        <v>67.16333115991765</v>
      </c>
      <c r="K51" s="204">
        <v>35.235276178424854</v>
      </c>
      <c r="L51"/>
    </row>
    <row r="52" spans="1:12" ht="12" customHeight="1">
      <c r="A52" s="109">
        <v>2014</v>
      </c>
      <c r="B52" s="83">
        <f>+'[1]Pop'!D235</f>
        <v>318.576955</v>
      </c>
      <c r="C52" s="204">
        <v>20099.856</v>
      </c>
      <c r="D52" s="204">
        <v>4869.640764795534</v>
      </c>
      <c r="E52" s="204">
        <v>5693.372995350001</v>
      </c>
      <c r="F52" s="115">
        <f t="shared" si="1"/>
        <v>30662.869760145535</v>
      </c>
      <c r="G52" s="204">
        <v>4910.818802880916</v>
      </c>
      <c r="H52" s="204">
        <v>5559.052260194</v>
      </c>
      <c r="I52" s="204">
        <v>20192.99869707062</v>
      </c>
      <c r="J52" s="204">
        <v>66.89060987765886</v>
      </c>
      <c r="K52" s="204">
        <v>34.90699918540396</v>
      </c>
      <c r="L52"/>
    </row>
    <row r="53" spans="1:12" ht="12" customHeight="1">
      <c r="A53" s="111">
        <v>2015</v>
      </c>
      <c r="B53" s="93">
        <f>+'[1]Pop'!D236</f>
        <v>320.870703</v>
      </c>
      <c r="C53" s="205">
        <v>21103.147400000005</v>
      </c>
      <c r="D53" s="205">
        <v>5057.191958763374</v>
      </c>
      <c r="E53" s="205">
        <v>5559.052260194</v>
      </c>
      <c r="F53" s="120">
        <f t="shared" si="1"/>
        <v>31719.39161895738</v>
      </c>
      <c r="G53" s="205">
        <v>4863.128110191486</v>
      </c>
      <c r="H53" s="205">
        <v>5502.43183391</v>
      </c>
      <c r="I53" s="205">
        <v>21353.831674855894</v>
      </c>
      <c r="J53" s="205">
        <v>70.16247189540326</v>
      </c>
      <c r="K53" s="205">
        <v>36.51481850303488</v>
      </c>
      <c r="L53"/>
    </row>
    <row r="54" spans="1:12" ht="12" customHeight="1">
      <c r="A54" s="152">
        <v>2016</v>
      </c>
      <c r="B54" s="128">
        <f>+'[1]Pop'!D237</f>
        <v>323.161011</v>
      </c>
      <c r="C54" s="206">
        <v>20959.691873104584</v>
      </c>
      <c r="D54" s="206">
        <v>5340.795112701678</v>
      </c>
      <c r="E54" s="206">
        <v>5502.43183391</v>
      </c>
      <c r="F54" s="158">
        <f t="shared" si="1"/>
        <v>31802.918819716262</v>
      </c>
      <c r="G54" s="206">
        <v>5310.061569672216</v>
      </c>
      <c r="H54" s="206">
        <v>5847.500750271999</v>
      </c>
      <c r="I54" s="206">
        <v>20645.356499772057</v>
      </c>
      <c r="J54" s="206">
        <v>67.57347818860396</v>
      </c>
      <c r="K54" s="206">
        <v>35.19469153638986</v>
      </c>
      <c r="L54"/>
    </row>
    <row r="55" spans="1:12" ht="12" customHeight="1">
      <c r="A55" s="182">
        <v>2017</v>
      </c>
      <c r="B55" s="170">
        <f>+'[1]Pop'!D238</f>
        <v>325.20603</v>
      </c>
      <c r="C55" s="207">
        <v>22104.416673555777</v>
      </c>
      <c r="D55" s="207">
        <v>5693.061463312859</v>
      </c>
      <c r="E55" s="207">
        <v>5847.500750271999</v>
      </c>
      <c r="F55" s="194">
        <f t="shared" si="1"/>
        <v>33644.978887140634</v>
      </c>
      <c r="G55" s="207">
        <v>5323.722402813786</v>
      </c>
      <c r="H55" s="207">
        <v>5735.606029129999</v>
      </c>
      <c r="I55" s="207">
        <v>22585.650455196854</v>
      </c>
      <c r="J55" s="207">
        <v>73.21028188805988</v>
      </c>
      <c r="K55" s="207">
        <v>37.964679948458624</v>
      </c>
      <c r="L55"/>
    </row>
    <row r="56" spans="1:12" ht="12" customHeight="1">
      <c r="A56" s="182">
        <v>2018</v>
      </c>
      <c r="B56" s="170">
        <f>+'[1]Pop'!D239</f>
        <v>326.923976</v>
      </c>
      <c r="C56" s="207">
        <v>21356.86044131425</v>
      </c>
      <c r="D56" s="207">
        <v>6046.209345450837</v>
      </c>
      <c r="E56" s="207">
        <v>5735.606029129999</v>
      </c>
      <c r="F56" s="194">
        <f>SUM(C56,D56,E56)</f>
        <v>33138.67581589508</v>
      </c>
      <c r="G56" s="207">
        <v>5108.837620440816</v>
      </c>
      <c r="H56" s="207">
        <v>5430.8109225220005</v>
      </c>
      <c r="I56" s="207">
        <v>22599.027272932268</v>
      </c>
      <c r="J56" s="207">
        <v>74.1862462589537</v>
      </c>
      <c r="K56" s="207">
        <v>38.738619509429746</v>
      </c>
      <c r="L56"/>
    </row>
    <row r="57" spans="1:12" ht="12" customHeight="1" thickBot="1">
      <c r="A57" s="154">
        <v>2019</v>
      </c>
      <c r="B57" s="134">
        <f>+'[1]Pop'!D240</f>
        <v>328.475998</v>
      </c>
      <c r="C57" s="208">
        <v>22020.684297662414</v>
      </c>
      <c r="D57" s="208">
        <v>5987.517941647539</v>
      </c>
      <c r="E57" s="208">
        <v>5430.8109225220005</v>
      </c>
      <c r="F57" s="162">
        <f>SUM(C57,D57,E57)</f>
        <v>33439.01316183196</v>
      </c>
      <c r="G57" s="208">
        <v>5424.6951656309675</v>
      </c>
      <c r="H57" s="208">
        <v>5760.199244435879</v>
      </c>
      <c r="I57" s="208">
        <v>22254.118751765105</v>
      </c>
      <c r="J57" s="207">
        <v>73.12960388967326</v>
      </c>
      <c r="K57" s="207">
        <v>38.549907861842996</v>
      </c>
      <c r="L57"/>
    </row>
    <row r="58" spans="1:11" ht="12" customHeight="1" thickTop="1">
      <c r="A58" s="267" t="s">
        <v>101</v>
      </c>
      <c r="B58" s="268"/>
      <c r="C58" s="268"/>
      <c r="D58" s="268"/>
      <c r="E58" s="268"/>
      <c r="F58" s="268"/>
      <c r="G58" s="268"/>
      <c r="H58" s="268"/>
      <c r="I58" s="268"/>
      <c r="J58" s="268"/>
      <c r="K58" s="269"/>
    </row>
    <row r="59" spans="1:11" ht="12" customHeight="1">
      <c r="A59" s="270"/>
      <c r="B59" s="271"/>
      <c r="C59" s="271"/>
      <c r="D59" s="271"/>
      <c r="E59" s="271"/>
      <c r="F59" s="271"/>
      <c r="G59" s="271"/>
      <c r="H59" s="271"/>
      <c r="I59" s="271"/>
      <c r="J59" s="271"/>
      <c r="K59" s="272"/>
    </row>
    <row r="60" spans="1:11" ht="12" customHeight="1">
      <c r="A60" s="280"/>
      <c r="B60" s="281"/>
      <c r="C60" s="281"/>
      <c r="D60" s="281"/>
      <c r="E60" s="281"/>
      <c r="F60" s="281"/>
      <c r="G60" s="281"/>
      <c r="H60" s="281"/>
      <c r="I60" s="281"/>
      <c r="J60" s="281"/>
      <c r="K60" s="282"/>
    </row>
    <row r="61" spans="1:11" ht="12" customHeight="1">
      <c r="A61" s="255" t="s">
        <v>97</v>
      </c>
      <c r="B61" s="256"/>
      <c r="C61" s="256"/>
      <c r="D61" s="256"/>
      <c r="E61" s="256"/>
      <c r="F61" s="256"/>
      <c r="G61" s="256"/>
      <c r="H61" s="256"/>
      <c r="I61" s="256"/>
      <c r="J61" s="256"/>
      <c r="K61" s="257"/>
    </row>
  </sheetData>
  <sheetProtection/>
  <mergeCells count="21">
    <mergeCell ref="A60:K60"/>
    <mergeCell ref="J3:K3"/>
    <mergeCell ref="C3:C6"/>
    <mergeCell ref="I2:K2"/>
    <mergeCell ref="B2:B6"/>
    <mergeCell ref="A58:K59"/>
    <mergeCell ref="J4:J6"/>
    <mergeCell ref="F3:F6"/>
    <mergeCell ref="A2:A6"/>
    <mergeCell ref="D3:D6"/>
    <mergeCell ref="G2:H2"/>
    <mergeCell ref="A1:I1"/>
    <mergeCell ref="C7:I7"/>
    <mergeCell ref="J7:K7"/>
    <mergeCell ref="J1:K1"/>
    <mergeCell ref="K4:K6"/>
    <mergeCell ref="A61:K61"/>
    <mergeCell ref="H3:H6"/>
    <mergeCell ref="E3:E6"/>
    <mergeCell ref="G3:G6"/>
    <mergeCell ref="I3:I6"/>
  </mergeCells>
  <printOptions horizontalCentered="1" verticalCentered="1"/>
  <pageMargins left="0.75" right="0.75" top="0.75" bottom="0.75" header="0.5" footer="0.5"/>
  <pageSetup fitToHeight="1" fitToWidth="1"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83</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47</v>
      </c>
      <c r="F3" s="258" t="s">
        <v>48</v>
      </c>
      <c r="G3" s="258" t="s">
        <v>39</v>
      </c>
      <c r="H3" s="258" t="s">
        <v>49</v>
      </c>
      <c r="I3" s="261" t="s">
        <v>77</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51</v>
      </c>
      <c r="C7" s="287" t="s">
        <v>52</v>
      </c>
      <c r="D7" s="287"/>
      <c r="E7" s="287"/>
      <c r="F7" s="287"/>
      <c r="G7" s="287"/>
      <c r="H7" s="287"/>
      <c r="I7" s="287"/>
      <c r="J7" s="285" t="s">
        <v>53</v>
      </c>
      <c r="K7" s="286"/>
      <c r="L7" s="74"/>
    </row>
    <row r="8" spans="1:11" ht="12" customHeight="1">
      <c r="A8" s="41">
        <v>1970</v>
      </c>
      <c r="B8" s="71">
        <f>+'[1]Pop'!D191</f>
        <v>205.052</v>
      </c>
      <c r="C8" s="42">
        <v>51.3</v>
      </c>
      <c r="D8" s="43" t="s">
        <v>2</v>
      </c>
      <c r="E8" s="44">
        <v>25.18272</v>
      </c>
      <c r="F8" s="44">
        <f aca="true" t="shared" si="0" ref="F8:F57">SUM(C8,D8,E8)</f>
        <v>76.48272</v>
      </c>
      <c r="G8" s="43">
        <v>0.28992</v>
      </c>
      <c r="H8" s="43">
        <v>15.778559999999999</v>
      </c>
      <c r="I8" s="42">
        <f aca="true" t="shared" si="1" ref="I8:I50">F8-G8-H8</f>
        <v>60.41424000000001</v>
      </c>
      <c r="J8" s="45">
        <f aca="true" t="shared" si="2" ref="J8:J50">IF(I8=0,0,IF(B8=0,0,I8/B8))</f>
        <v>0.29462887462692394</v>
      </c>
      <c r="K8" s="46">
        <f>J8/1.92</f>
        <v>0.15345253886818955</v>
      </c>
    </row>
    <row r="9" spans="1:11" ht="12" customHeight="1">
      <c r="A9" s="82">
        <v>1971</v>
      </c>
      <c r="B9" s="83">
        <f>+'[1]Pop'!D192</f>
        <v>207.661</v>
      </c>
      <c r="C9" s="84">
        <v>61.4</v>
      </c>
      <c r="D9" s="85" t="s">
        <v>2</v>
      </c>
      <c r="E9" s="86">
        <v>15.778559999999999</v>
      </c>
      <c r="F9" s="86">
        <f t="shared" si="0"/>
        <v>77.17856</v>
      </c>
      <c r="G9" s="85">
        <v>0.24</v>
      </c>
      <c r="H9" s="85">
        <v>20.87616</v>
      </c>
      <c r="I9" s="84">
        <f t="shared" si="1"/>
        <v>56.06240000000001</v>
      </c>
      <c r="J9" s="87">
        <f t="shared" si="2"/>
        <v>0.2699707696678722</v>
      </c>
      <c r="K9" s="88">
        <f aca="true" t="shared" si="3" ref="K9:K44">J9/1.92</f>
        <v>0.14060977586868345</v>
      </c>
    </row>
    <row r="10" spans="1:11" ht="12" customHeight="1">
      <c r="A10" s="82">
        <v>1972</v>
      </c>
      <c r="B10" s="83">
        <f>+'[1]Pop'!D193</f>
        <v>209.896</v>
      </c>
      <c r="C10" s="84">
        <v>73.5</v>
      </c>
      <c r="D10" s="85" t="s">
        <v>2</v>
      </c>
      <c r="E10" s="86">
        <v>20.87616</v>
      </c>
      <c r="F10" s="86">
        <f t="shared" si="0"/>
        <v>94.37616</v>
      </c>
      <c r="G10" s="85">
        <v>0.34944</v>
      </c>
      <c r="H10" s="85">
        <v>41.57184</v>
      </c>
      <c r="I10" s="84">
        <f t="shared" si="1"/>
        <v>52.454879999999996</v>
      </c>
      <c r="J10" s="87">
        <f t="shared" si="2"/>
        <v>0.24990890726836146</v>
      </c>
      <c r="K10" s="88">
        <f t="shared" si="3"/>
        <v>0.1301608892022716</v>
      </c>
    </row>
    <row r="11" spans="1:11" ht="12" customHeight="1">
      <c r="A11" s="82">
        <v>1973</v>
      </c>
      <c r="B11" s="83">
        <f>+'[1]Pop'!D194</f>
        <v>211.909</v>
      </c>
      <c r="C11" s="84">
        <v>44.9</v>
      </c>
      <c r="D11" s="85" t="s">
        <v>2</v>
      </c>
      <c r="E11" s="86">
        <v>41.57184</v>
      </c>
      <c r="F11" s="86">
        <f t="shared" si="0"/>
        <v>86.47184</v>
      </c>
      <c r="G11" s="85">
        <v>0.35136</v>
      </c>
      <c r="H11" s="85">
        <v>33.68448</v>
      </c>
      <c r="I11" s="84">
        <f t="shared" si="1"/>
        <v>52.436</v>
      </c>
      <c r="J11" s="87">
        <f t="shared" si="2"/>
        <v>0.24744583760010194</v>
      </c>
      <c r="K11" s="88">
        <f t="shared" si="3"/>
        <v>0.12887804041671977</v>
      </c>
    </row>
    <row r="12" spans="1:11" ht="12" customHeight="1">
      <c r="A12" s="82">
        <v>1974</v>
      </c>
      <c r="B12" s="83">
        <f>+'[1]Pop'!D195</f>
        <v>213.854</v>
      </c>
      <c r="C12" s="84">
        <v>28.6</v>
      </c>
      <c r="D12" s="85" t="s">
        <v>2</v>
      </c>
      <c r="E12" s="86">
        <v>33.68448</v>
      </c>
      <c r="F12" s="86">
        <f t="shared" si="0"/>
        <v>62.28448</v>
      </c>
      <c r="G12" s="85">
        <v>0.38208</v>
      </c>
      <c r="H12" s="85">
        <v>22.49472</v>
      </c>
      <c r="I12" s="84">
        <f t="shared" si="1"/>
        <v>39.40768</v>
      </c>
      <c r="J12" s="87">
        <f t="shared" si="2"/>
        <v>0.18427375686215827</v>
      </c>
      <c r="K12" s="88">
        <f t="shared" si="3"/>
        <v>0.0959759150323741</v>
      </c>
    </row>
    <row r="13" spans="1:11" ht="12" customHeight="1">
      <c r="A13" s="82">
        <v>1975</v>
      </c>
      <c r="B13" s="83">
        <f>+'[1]Pop'!D196</f>
        <v>215.973</v>
      </c>
      <c r="C13" s="84">
        <v>40.3</v>
      </c>
      <c r="D13" s="85" t="s">
        <v>2</v>
      </c>
      <c r="E13" s="86">
        <v>22.49472</v>
      </c>
      <c r="F13" s="86">
        <f t="shared" si="0"/>
        <v>62.79472</v>
      </c>
      <c r="G13" s="85">
        <v>0.52224</v>
      </c>
      <c r="H13" s="85">
        <v>17.58528</v>
      </c>
      <c r="I13" s="84">
        <f t="shared" si="1"/>
        <v>44.687200000000004</v>
      </c>
      <c r="J13" s="87">
        <f t="shared" si="2"/>
        <v>0.2069110490663185</v>
      </c>
      <c r="K13" s="88">
        <f t="shared" si="3"/>
        <v>0.10776617138870755</v>
      </c>
    </row>
    <row r="14" spans="1:11" ht="12" customHeight="1">
      <c r="A14" s="41">
        <v>1976</v>
      </c>
      <c r="B14" s="71">
        <f>+'[1]Pop'!D197</f>
        <v>218.035</v>
      </c>
      <c r="C14" s="42">
        <v>55.8</v>
      </c>
      <c r="D14" s="43" t="s">
        <v>2</v>
      </c>
      <c r="E14" s="44">
        <v>17.58528</v>
      </c>
      <c r="F14" s="44">
        <f t="shared" si="0"/>
        <v>73.38528</v>
      </c>
      <c r="G14" s="42">
        <v>1.0752</v>
      </c>
      <c r="H14" s="42">
        <v>15.66336</v>
      </c>
      <c r="I14" s="42">
        <f t="shared" si="1"/>
        <v>56.64672</v>
      </c>
      <c r="J14" s="45">
        <f t="shared" si="2"/>
        <v>0.25980562753686337</v>
      </c>
      <c r="K14" s="46">
        <f t="shared" si="3"/>
        <v>0.13531543100878302</v>
      </c>
    </row>
    <row r="15" spans="1:11" ht="12" customHeight="1">
      <c r="A15" s="41">
        <v>1977</v>
      </c>
      <c r="B15" s="71">
        <f>+'[1]Pop'!D198</f>
        <v>220.23899999999998</v>
      </c>
      <c r="C15" s="42">
        <v>49.8</v>
      </c>
      <c r="D15" s="43" t="s">
        <v>2</v>
      </c>
      <c r="E15" s="44">
        <v>15.66336</v>
      </c>
      <c r="F15" s="44">
        <f t="shared" si="0"/>
        <v>65.46336</v>
      </c>
      <c r="G15" s="42">
        <v>0.9888</v>
      </c>
      <c r="H15" s="42">
        <v>19.10592</v>
      </c>
      <c r="I15" s="42">
        <f t="shared" si="1"/>
        <v>45.36864</v>
      </c>
      <c r="J15" s="45">
        <f t="shared" si="2"/>
        <v>0.2059973029299988</v>
      </c>
      <c r="K15" s="46">
        <f t="shared" si="3"/>
        <v>0.10729026194270772</v>
      </c>
    </row>
    <row r="16" spans="1:11" ht="12" customHeight="1">
      <c r="A16" s="41">
        <v>1978</v>
      </c>
      <c r="B16" s="71">
        <f>+'[1]Pop'!D199</f>
        <v>222.585</v>
      </c>
      <c r="C16" s="42">
        <v>29.54</v>
      </c>
      <c r="D16" s="42">
        <v>0.989952</v>
      </c>
      <c r="E16" s="44">
        <v>19.10592</v>
      </c>
      <c r="F16" s="44">
        <f t="shared" si="0"/>
        <v>49.635872</v>
      </c>
      <c r="G16" s="47" t="s">
        <v>2</v>
      </c>
      <c r="H16" s="42">
        <v>9.86304</v>
      </c>
      <c r="I16" s="42">
        <f>F16-H16</f>
        <v>39.772832</v>
      </c>
      <c r="J16" s="45">
        <f t="shared" si="2"/>
        <v>0.17868603904126512</v>
      </c>
      <c r="K16" s="46">
        <f t="shared" si="3"/>
        <v>0.09306564533399225</v>
      </c>
    </row>
    <row r="17" spans="1:11" ht="12" customHeight="1">
      <c r="A17" s="41">
        <v>1979</v>
      </c>
      <c r="B17" s="71">
        <f>+'[1]Pop'!D200</f>
        <v>225.055</v>
      </c>
      <c r="C17" s="42">
        <v>48.14</v>
      </c>
      <c r="D17" s="42">
        <v>1.65928670208</v>
      </c>
      <c r="E17" s="44">
        <v>9.86304</v>
      </c>
      <c r="F17" s="44">
        <f t="shared" si="0"/>
        <v>59.66232670208</v>
      </c>
      <c r="G17" s="47" t="s">
        <v>2</v>
      </c>
      <c r="H17" s="42">
        <v>22.01856</v>
      </c>
      <c r="I17" s="42">
        <f aca="true" t="shared" si="4" ref="I17:I33">F17-H17</f>
        <v>37.64376670208</v>
      </c>
      <c r="J17" s="45">
        <f t="shared" si="2"/>
        <v>0.16726474284988113</v>
      </c>
      <c r="K17" s="46">
        <f t="shared" si="3"/>
        <v>0.08711705356764643</v>
      </c>
    </row>
    <row r="18" spans="1:11" ht="12" customHeight="1">
      <c r="A18" s="41">
        <v>1980</v>
      </c>
      <c r="B18" s="71">
        <f>+'[1]Pop'!D201</f>
        <v>227.726</v>
      </c>
      <c r="C18" s="42">
        <v>19.74</v>
      </c>
      <c r="D18" s="42">
        <v>2.50586155008</v>
      </c>
      <c r="E18" s="44">
        <v>22.01856</v>
      </c>
      <c r="F18" s="44">
        <f t="shared" si="0"/>
        <v>44.26442155008</v>
      </c>
      <c r="G18" s="47" t="s">
        <v>2</v>
      </c>
      <c r="H18" s="42">
        <v>15.30432</v>
      </c>
      <c r="I18" s="42">
        <f t="shared" si="4"/>
        <v>28.96010155008</v>
      </c>
      <c r="J18" s="45">
        <f t="shared" si="2"/>
        <v>0.12717081734224464</v>
      </c>
      <c r="K18" s="46">
        <f t="shared" si="3"/>
        <v>0.06623480069908576</v>
      </c>
    </row>
    <row r="19" spans="1:11" ht="12" customHeight="1">
      <c r="A19" s="82">
        <v>1981</v>
      </c>
      <c r="B19" s="83">
        <f>+'[1]Pop'!D202</f>
        <v>229.966</v>
      </c>
      <c r="C19" s="84">
        <v>19.38</v>
      </c>
      <c r="D19" s="84">
        <v>0.8042461056</v>
      </c>
      <c r="E19" s="86">
        <v>15.30432</v>
      </c>
      <c r="F19" s="86">
        <f t="shared" si="0"/>
        <v>35.4885661056</v>
      </c>
      <c r="G19" s="89" t="s">
        <v>2</v>
      </c>
      <c r="H19" s="84">
        <v>10.71744</v>
      </c>
      <c r="I19" s="84">
        <f t="shared" si="4"/>
        <v>24.7711261056</v>
      </c>
      <c r="J19" s="87">
        <f t="shared" si="2"/>
        <v>0.10771647158971326</v>
      </c>
      <c r="K19" s="88">
        <f t="shared" si="3"/>
        <v>0.05610232895297566</v>
      </c>
    </row>
    <row r="20" spans="1:11" ht="12" customHeight="1">
      <c r="A20" s="82">
        <v>1982</v>
      </c>
      <c r="B20" s="83">
        <f>+'[1]Pop'!D203</f>
        <v>232.188</v>
      </c>
      <c r="C20" s="90">
        <v>19.1</v>
      </c>
      <c r="D20" s="84">
        <v>0.75345161472</v>
      </c>
      <c r="E20" s="86">
        <v>10.71744</v>
      </c>
      <c r="F20" s="86">
        <f t="shared" si="0"/>
        <v>30.57089161472</v>
      </c>
      <c r="G20" s="89" t="s">
        <v>2</v>
      </c>
      <c r="H20" s="84">
        <v>16.992</v>
      </c>
      <c r="I20" s="84">
        <f t="shared" si="4"/>
        <v>13.57889161472</v>
      </c>
      <c r="J20" s="87">
        <f t="shared" si="2"/>
        <v>0.0584823143948869</v>
      </c>
      <c r="K20" s="88">
        <f t="shared" si="3"/>
        <v>0.03045953874733693</v>
      </c>
    </row>
    <row r="21" spans="1:11" ht="12" customHeight="1">
      <c r="A21" s="82">
        <v>1983</v>
      </c>
      <c r="B21" s="83">
        <f>+'[1]Pop'!D204</f>
        <v>234.307</v>
      </c>
      <c r="C21" s="90">
        <v>18.7</v>
      </c>
      <c r="D21" s="84">
        <v>2.33231370624</v>
      </c>
      <c r="E21" s="86">
        <v>16.992</v>
      </c>
      <c r="F21" s="86">
        <f t="shared" si="0"/>
        <v>38.02431370624</v>
      </c>
      <c r="G21" s="89" t="s">
        <v>2</v>
      </c>
      <c r="H21" s="84">
        <v>12.21696</v>
      </c>
      <c r="I21" s="84">
        <f t="shared" si="4"/>
        <v>25.80735370624</v>
      </c>
      <c r="J21" s="87">
        <f t="shared" si="2"/>
        <v>0.11014333206536724</v>
      </c>
      <c r="K21" s="88">
        <f t="shared" si="3"/>
        <v>0.05736631878404544</v>
      </c>
    </row>
    <row r="22" spans="1:11" ht="12" customHeight="1">
      <c r="A22" s="82">
        <v>1984</v>
      </c>
      <c r="B22" s="83">
        <f>+'[1]Pop'!D205</f>
        <v>236.348</v>
      </c>
      <c r="C22" s="84">
        <v>18.44</v>
      </c>
      <c r="D22" s="84">
        <v>1.0158898176</v>
      </c>
      <c r="E22" s="86">
        <v>12.21696</v>
      </c>
      <c r="F22" s="86">
        <f t="shared" si="0"/>
        <v>31.672849817600003</v>
      </c>
      <c r="G22" s="89" t="s">
        <v>2</v>
      </c>
      <c r="H22" s="84">
        <v>10.8864</v>
      </c>
      <c r="I22" s="84">
        <f t="shared" si="4"/>
        <v>20.7864498176</v>
      </c>
      <c r="J22" s="87">
        <f t="shared" si="2"/>
        <v>0.08794849043613655</v>
      </c>
      <c r="K22" s="88">
        <f t="shared" si="3"/>
        <v>0.04580650543548779</v>
      </c>
    </row>
    <row r="23" spans="1:11" ht="12" customHeight="1">
      <c r="A23" s="82">
        <v>1985</v>
      </c>
      <c r="B23" s="83">
        <f>+'[1]Pop'!D206</f>
        <v>238.466</v>
      </c>
      <c r="C23" s="84">
        <v>30.76</v>
      </c>
      <c r="D23" s="84">
        <v>1.088</v>
      </c>
      <c r="E23" s="86">
        <v>10.8864</v>
      </c>
      <c r="F23" s="86">
        <f t="shared" si="0"/>
        <v>42.7344</v>
      </c>
      <c r="G23" s="89" t="s">
        <v>2</v>
      </c>
      <c r="H23" s="84">
        <v>17.25504</v>
      </c>
      <c r="I23" s="84">
        <f t="shared" si="4"/>
        <v>25.47936</v>
      </c>
      <c r="J23" s="87">
        <f t="shared" si="2"/>
        <v>0.10684692996066525</v>
      </c>
      <c r="K23" s="88">
        <f t="shared" si="3"/>
        <v>0.05564944268784649</v>
      </c>
    </row>
    <row r="24" spans="1:11" ht="12" customHeight="1">
      <c r="A24" s="41">
        <v>1986</v>
      </c>
      <c r="B24" s="71">
        <f>+'[1]Pop'!D207</f>
        <v>240.651</v>
      </c>
      <c r="C24" s="42">
        <v>25.5</v>
      </c>
      <c r="D24" s="42">
        <v>1.922</v>
      </c>
      <c r="E24" s="44">
        <v>17.25504</v>
      </c>
      <c r="F24" s="44">
        <f t="shared" si="0"/>
        <v>44.677040000000005</v>
      </c>
      <c r="G24" s="47" t="s">
        <v>2</v>
      </c>
      <c r="H24" s="42">
        <v>21.85152</v>
      </c>
      <c r="I24" s="42">
        <f t="shared" si="4"/>
        <v>22.825520000000004</v>
      </c>
      <c r="J24" s="45">
        <f t="shared" si="2"/>
        <v>0.094849055270911</v>
      </c>
      <c r="K24" s="46">
        <f t="shared" si="3"/>
        <v>0.04940054962026615</v>
      </c>
    </row>
    <row r="25" spans="1:11" ht="12" customHeight="1">
      <c r="A25" s="41">
        <v>1987</v>
      </c>
      <c r="B25" s="71">
        <f>+'[1]Pop'!D208</f>
        <v>242.804</v>
      </c>
      <c r="C25" s="42">
        <v>29.46</v>
      </c>
      <c r="D25" s="42">
        <v>0.422</v>
      </c>
      <c r="E25" s="44">
        <v>21.85152</v>
      </c>
      <c r="F25" s="44">
        <f t="shared" si="0"/>
        <v>51.73352</v>
      </c>
      <c r="G25" s="47" t="s">
        <v>2</v>
      </c>
      <c r="H25" s="42">
        <v>23.4</v>
      </c>
      <c r="I25" s="42">
        <f t="shared" si="4"/>
        <v>28.33352</v>
      </c>
      <c r="J25" s="45">
        <f t="shared" si="2"/>
        <v>0.11669297046177163</v>
      </c>
      <c r="K25" s="46">
        <f t="shared" si="3"/>
        <v>0.06077758878217272</v>
      </c>
    </row>
    <row r="26" spans="1:11" ht="12" customHeight="1">
      <c r="A26" s="41">
        <v>1988</v>
      </c>
      <c r="B26" s="71">
        <f>+'[1]Pop'!D209</f>
        <v>245.021</v>
      </c>
      <c r="C26" s="42">
        <v>28.2</v>
      </c>
      <c r="D26" s="42">
        <v>0.91</v>
      </c>
      <c r="E26" s="44">
        <v>23.4</v>
      </c>
      <c r="F26" s="44">
        <f t="shared" si="0"/>
        <v>52.51</v>
      </c>
      <c r="G26" s="47" t="s">
        <v>2</v>
      </c>
      <c r="H26" s="42">
        <v>22.1</v>
      </c>
      <c r="I26" s="42">
        <f t="shared" si="4"/>
        <v>30.409999999999997</v>
      </c>
      <c r="J26" s="45">
        <f t="shared" si="2"/>
        <v>0.1241118108243783</v>
      </c>
      <c r="K26" s="46">
        <f t="shared" si="3"/>
        <v>0.06464156813769703</v>
      </c>
    </row>
    <row r="27" spans="1:11" ht="12" customHeight="1">
      <c r="A27" s="41">
        <v>1989</v>
      </c>
      <c r="B27" s="71">
        <f>+'[1]Pop'!D210</f>
        <v>247.342</v>
      </c>
      <c r="C27" s="42">
        <v>22.62</v>
      </c>
      <c r="D27" s="42">
        <v>0.445</v>
      </c>
      <c r="E27" s="44">
        <v>22.1</v>
      </c>
      <c r="F27" s="44">
        <f t="shared" si="0"/>
        <v>45.165000000000006</v>
      </c>
      <c r="G27" s="47" t="s">
        <v>2</v>
      </c>
      <c r="H27" s="42">
        <v>25.935359999999996</v>
      </c>
      <c r="I27" s="42">
        <f t="shared" si="4"/>
        <v>19.22964000000001</v>
      </c>
      <c r="J27" s="45">
        <f t="shared" si="2"/>
        <v>0.0777451463964875</v>
      </c>
      <c r="K27" s="46">
        <f t="shared" si="3"/>
        <v>0.040492263748170575</v>
      </c>
    </row>
    <row r="28" spans="1:11" ht="12" customHeight="1">
      <c r="A28" s="41">
        <v>1990</v>
      </c>
      <c r="B28" s="71">
        <f>+'[1]Pop'!D211</f>
        <v>250.132</v>
      </c>
      <c r="C28" s="42">
        <v>24.46</v>
      </c>
      <c r="D28" s="42">
        <v>1.832</v>
      </c>
      <c r="E28" s="44">
        <v>25.935359999999996</v>
      </c>
      <c r="F28" s="44">
        <f t="shared" si="0"/>
        <v>52.22736</v>
      </c>
      <c r="G28" s="47" t="s">
        <v>2</v>
      </c>
      <c r="H28" s="42">
        <v>22.05312</v>
      </c>
      <c r="I28" s="42">
        <f t="shared" si="4"/>
        <v>30.174239999999998</v>
      </c>
      <c r="J28" s="45">
        <f t="shared" si="2"/>
        <v>0.12063326563574431</v>
      </c>
      <c r="K28" s="46">
        <f t="shared" si="3"/>
        <v>0.06282982585195017</v>
      </c>
    </row>
    <row r="29" spans="1:11" ht="12" customHeight="1">
      <c r="A29" s="82">
        <v>1991</v>
      </c>
      <c r="B29" s="83">
        <f>+'[1]Pop'!D212</f>
        <v>253.493</v>
      </c>
      <c r="C29" s="84">
        <v>16.84</v>
      </c>
      <c r="D29" s="84">
        <v>2.2989945599999997</v>
      </c>
      <c r="E29" s="86">
        <v>22.05312</v>
      </c>
      <c r="F29" s="86">
        <f t="shared" si="0"/>
        <v>41.19211456</v>
      </c>
      <c r="G29" s="89" t="s">
        <v>2</v>
      </c>
      <c r="H29" s="84">
        <v>18.57216</v>
      </c>
      <c r="I29" s="84">
        <f t="shared" si="4"/>
        <v>22.61995456</v>
      </c>
      <c r="J29" s="87">
        <f t="shared" si="2"/>
        <v>0.08923305400938093</v>
      </c>
      <c r="K29" s="88">
        <f t="shared" si="3"/>
        <v>0.04647554896321924</v>
      </c>
    </row>
    <row r="30" spans="1:11" ht="12" customHeight="1">
      <c r="A30" s="82">
        <v>1992</v>
      </c>
      <c r="B30" s="83">
        <f>+'[1]Pop'!D213</f>
        <v>256.894</v>
      </c>
      <c r="C30" s="84">
        <v>20.1</v>
      </c>
      <c r="D30" s="84">
        <v>3.55417536</v>
      </c>
      <c r="E30" s="86">
        <v>18.57216</v>
      </c>
      <c r="F30" s="86">
        <f t="shared" si="0"/>
        <v>42.22633536</v>
      </c>
      <c r="G30" s="89" t="s">
        <v>2</v>
      </c>
      <c r="H30" s="84">
        <v>14.95872</v>
      </c>
      <c r="I30" s="84">
        <f t="shared" si="4"/>
        <v>27.26761536</v>
      </c>
      <c r="J30" s="87">
        <f t="shared" si="2"/>
        <v>0.10614344967184909</v>
      </c>
      <c r="K30" s="88">
        <f t="shared" si="3"/>
        <v>0.05528304670408807</v>
      </c>
    </row>
    <row r="31" spans="1:11" ht="12" customHeight="1">
      <c r="A31" s="82">
        <v>1993</v>
      </c>
      <c r="B31" s="83">
        <f>+'[1]Pop'!D214</f>
        <v>260.255</v>
      </c>
      <c r="C31" s="84">
        <v>24.28</v>
      </c>
      <c r="D31" s="84">
        <v>5.41977408</v>
      </c>
      <c r="E31" s="86">
        <v>14.95872</v>
      </c>
      <c r="F31" s="86">
        <f t="shared" si="0"/>
        <v>44.65849408</v>
      </c>
      <c r="G31" s="89" t="s">
        <v>2</v>
      </c>
      <c r="H31" s="84">
        <v>28.32384</v>
      </c>
      <c r="I31" s="84">
        <f t="shared" si="4"/>
        <v>16.334654079999996</v>
      </c>
      <c r="J31" s="87">
        <f t="shared" si="2"/>
        <v>0.06276403558048835</v>
      </c>
      <c r="K31" s="88">
        <f t="shared" si="3"/>
        <v>0.03268960186483768</v>
      </c>
    </row>
    <row r="32" spans="1:11" ht="12" customHeight="1">
      <c r="A32" s="82">
        <v>1994</v>
      </c>
      <c r="B32" s="83">
        <f>+'[1]Pop'!D215</f>
        <v>263.436</v>
      </c>
      <c r="C32" s="84">
        <v>20.88</v>
      </c>
      <c r="D32" s="84">
        <v>3.5309164799999997</v>
      </c>
      <c r="E32" s="86">
        <v>28.32384</v>
      </c>
      <c r="F32" s="86">
        <f t="shared" si="0"/>
        <v>52.73475648</v>
      </c>
      <c r="G32" s="89" t="s">
        <v>2</v>
      </c>
      <c r="H32" s="84">
        <v>18.83136</v>
      </c>
      <c r="I32" s="84">
        <f t="shared" si="4"/>
        <v>33.90339648</v>
      </c>
      <c r="J32" s="87">
        <f t="shared" si="2"/>
        <v>0.1286968997403544</v>
      </c>
      <c r="K32" s="88">
        <f t="shared" si="3"/>
        <v>0.06702963528143459</v>
      </c>
    </row>
    <row r="33" spans="1:11" ht="12" customHeight="1">
      <c r="A33" s="82">
        <v>1995</v>
      </c>
      <c r="B33" s="83">
        <f>+'[1]Pop'!D216</f>
        <v>266.557</v>
      </c>
      <c r="C33" s="84">
        <v>17.26</v>
      </c>
      <c r="D33" s="84">
        <v>4.41748416</v>
      </c>
      <c r="E33" s="86">
        <v>18.83136</v>
      </c>
      <c r="F33" s="86">
        <f t="shared" si="0"/>
        <v>40.50884416</v>
      </c>
      <c r="G33" s="89" t="s">
        <v>2</v>
      </c>
      <c r="H33" s="84">
        <v>18.60288</v>
      </c>
      <c r="I33" s="84">
        <f t="shared" si="4"/>
        <v>21.905964160000003</v>
      </c>
      <c r="J33" s="87">
        <f t="shared" si="2"/>
        <v>0.08218116260312054</v>
      </c>
      <c r="K33" s="88">
        <f t="shared" si="3"/>
        <v>0.04280268885579195</v>
      </c>
    </row>
    <row r="34" spans="1:11" ht="12" customHeight="1">
      <c r="A34" s="41">
        <v>1996</v>
      </c>
      <c r="B34" s="71">
        <f>+'[1]Pop'!D217</f>
        <v>269.667</v>
      </c>
      <c r="C34" s="42">
        <v>17.5</v>
      </c>
      <c r="D34" s="42">
        <v>5.19852288</v>
      </c>
      <c r="E34" s="44">
        <v>18.60288</v>
      </c>
      <c r="F34" s="44">
        <f t="shared" si="0"/>
        <v>41.30140288</v>
      </c>
      <c r="G34" s="42">
        <v>0.8788158538368</v>
      </c>
      <c r="H34" s="42">
        <v>16.03776</v>
      </c>
      <c r="I34" s="42">
        <f t="shared" si="1"/>
        <v>24.3848270261632</v>
      </c>
      <c r="J34" s="45">
        <f t="shared" si="2"/>
        <v>0.09042569919998815</v>
      </c>
      <c r="K34" s="46">
        <f t="shared" si="3"/>
        <v>0.04709671833332716</v>
      </c>
    </row>
    <row r="35" spans="1:11" ht="12" customHeight="1">
      <c r="A35" s="41">
        <v>1997</v>
      </c>
      <c r="B35" s="71">
        <f>+'[1]Pop'!D218</f>
        <v>272.912</v>
      </c>
      <c r="C35" s="42">
        <v>21.02</v>
      </c>
      <c r="D35" s="42">
        <v>4.10777856</v>
      </c>
      <c r="E35" s="44">
        <v>16.03776</v>
      </c>
      <c r="F35" s="44">
        <f t="shared" si="0"/>
        <v>41.16553856</v>
      </c>
      <c r="G35" s="42">
        <v>3.7849311227904</v>
      </c>
      <c r="H35" s="42">
        <v>13.26336</v>
      </c>
      <c r="I35" s="42">
        <f t="shared" si="1"/>
        <v>24.117247437209606</v>
      </c>
      <c r="J35" s="45">
        <f t="shared" si="2"/>
        <v>0.08837005128836257</v>
      </c>
      <c r="K35" s="46">
        <f t="shared" si="3"/>
        <v>0.04602606837935551</v>
      </c>
    </row>
    <row r="36" spans="1:11" ht="12" customHeight="1">
      <c r="A36" s="41">
        <v>1998</v>
      </c>
      <c r="B36" s="71">
        <f>+'[1]Pop'!D219</f>
        <v>276.115</v>
      </c>
      <c r="C36" s="42">
        <v>13.46</v>
      </c>
      <c r="D36" s="42">
        <v>5.51454336</v>
      </c>
      <c r="E36" s="44">
        <v>13.26336</v>
      </c>
      <c r="F36" s="44">
        <f t="shared" si="0"/>
        <v>32.237903360000004</v>
      </c>
      <c r="G36" s="42">
        <v>4.2385974736512</v>
      </c>
      <c r="H36" s="42">
        <v>11.83104</v>
      </c>
      <c r="I36" s="42">
        <f t="shared" si="1"/>
        <v>16.168265886348806</v>
      </c>
      <c r="J36" s="45">
        <f t="shared" si="2"/>
        <v>0.058556275053324905</v>
      </c>
      <c r="K36" s="46">
        <f t="shared" si="3"/>
        <v>0.030498059923606723</v>
      </c>
    </row>
    <row r="37" spans="1:11" ht="12" customHeight="1">
      <c r="A37" s="41">
        <v>1999</v>
      </c>
      <c r="B37" s="71">
        <f>+'[1]Pop'!D220</f>
        <v>279.295</v>
      </c>
      <c r="C37" s="42">
        <v>11</v>
      </c>
      <c r="D37" s="42">
        <v>7.58448192</v>
      </c>
      <c r="E37" s="44">
        <v>11.83104</v>
      </c>
      <c r="F37" s="44">
        <f t="shared" si="0"/>
        <v>30.415521920000003</v>
      </c>
      <c r="G37" s="42">
        <v>2.0273883053952</v>
      </c>
      <c r="H37" s="42">
        <v>23.18592</v>
      </c>
      <c r="I37" s="42">
        <f t="shared" si="1"/>
        <v>5.202213614604805</v>
      </c>
      <c r="J37" s="45">
        <f t="shared" si="2"/>
        <v>0.01862623253049573</v>
      </c>
      <c r="K37" s="46">
        <f t="shared" si="3"/>
        <v>0.00970116277629986</v>
      </c>
    </row>
    <row r="38" spans="1:11" ht="12" customHeight="1">
      <c r="A38" s="41">
        <v>2000</v>
      </c>
      <c r="B38" s="71">
        <f>+'[1]Pop'!D221</f>
        <v>282.385</v>
      </c>
      <c r="C38" s="42">
        <v>13.8</v>
      </c>
      <c r="D38" s="42">
        <v>9.27290304</v>
      </c>
      <c r="E38" s="44">
        <v>23.18592</v>
      </c>
      <c r="F38" s="44">
        <f t="shared" si="0"/>
        <v>46.258823039999996</v>
      </c>
      <c r="G38" s="42">
        <v>3.1815312143999996</v>
      </c>
      <c r="H38" s="42">
        <v>21.809279999999998</v>
      </c>
      <c r="I38" s="42">
        <f t="shared" si="1"/>
        <v>21.268011825600002</v>
      </c>
      <c r="J38" s="45">
        <f t="shared" si="2"/>
        <v>0.07531565708376863</v>
      </c>
      <c r="K38" s="46">
        <f t="shared" si="3"/>
        <v>0.0392269047311295</v>
      </c>
    </row>
    <row r="39" spans="1:11" ht="12" customHeight="1">
      <c r="A39" s="82">
        <v>2001</v>
      </c>
      <c r="B39" s="83">
        <f>+'[1]Pop'!D222</f>
        <v>285.309019</v>
      </c>
      <c r="C39" s="84">
        <v>11.18</v>
      </c>
      <c r="D39" s="84">
        <v>8.256518400000001</v>
      </c>
      <c r="E39" s="86">
        <v>21.809279999999998</v>
      </c>
      <c r="F39" s="86">
        <f t="shared" si="0"/>
        <v>41.2457984</v>
      </c>
      <c r="G39" s="84">
        <v>1.6784050723968005</v>
      </c>
      <c r="H39" s="84">
        <v>20.51712</v>
      </c>
      <c r="I39" s="84">
        <f t="shared" si="1"/>
        <v>19.0502733276032</v>
      </c>
      <c r="J39" s="87">
        <f t="shared" si="2"/>
        <v>0.06677066639664553</v>
      </c>
      <c r="K39" s="88">
        <f t="shared" si="3"/>
        <v>0.03477638874825288</v>
      </c>
    </row>
    <row r="40" spans="1:11" ht="12" customHeight="1">
      <c r="A40" s="82">
        <v>2002</v>
      </c>
      <c r="B40" s="83">
        <f>+'[1]Pop'!D223</f>
        <v>288.104818</v>
      </c>
      <c r="C40" s="84">
        <v>7.8</v>
      </c>
      <c r="D40" s="84">
        <v>10.24069056</v>
      </c>
      <c r="E40" s="86">
        <v>20.51712</v>
      </c>
      <c r="F40" s="86">
        <f t="shared" si="0"/>
        <v>38.55781056</v>
      </c>
      <c r="G40" s="84">
        <v>1.8786621710207998</v>
      </c>
      <c r="H40" s="84">
        <v>13.41696</v>
      </c>
      <c r="I40" s="84">
        <f t="shared" si="1"/>
        <v>23.2621883889792</v>
      </c>
      <c r="J40" s="87">
        <f t="shared" si="2"/>
        <v>0.08074210126183727</v>
      </c>
      <c r="K40" s="88">
        <f t="shared" si="3"/>
        <v>0.042053177740540244</v>
      </c>
    </row>
    <row r="41" spans="1:11" ht="12" customHeight="1">
      <c r="A41" s="82">
        <v>2003</v>
      </c>
      <c r="B41" s="83">
        <f>+'[1]Pop'!D224</f>
        <v>290.819634</v>
      </c>
      <c r="C41" s="84">
        <v>7.6000000000000005</v>
      </c>
      <c r="D41" s="84">
        <v>16.49383104</v>
      </c>
      <c r="E41" s="86">
        <v>13.41696</v>
      </c>
      <c r="F41" s="86">
        <f t="shared" si="0"/>
        <v>37.51079104</v>
      </c>
      <c r="G41" s="84">
        <v>2.9344120075776003</v>
      </c>
      <c r="H41" s="84">
        <v>14.146560000000001</v>
      </c>
      <c r="I41" s="84">
        <f t="shared" si="1"/>
        <v>20.4298190324224</v>
      </c>
      <c r="J41" s="87">
        <f t="shared" si="2"/>
        <v>0.07024910509454255</v>
      </c>
      <c r="K41" s="88">
        <f t="shared" si="3"/>
        <v>0.03658807557007424</v>
      </c>
    </row>
    <row r="42" spans="1:11" ht="12" customHeight="1">
      <c r="A42" s="82">
        <v>2004</v>
      </c>
      <c r="B42" s="83">
        <f>+'[1]Pop'!D225</f>
        <v>293.463185</v>
      </c>
      <c r="C42" s="84">
        <v>11.200000000000001</v>
      </c>
      <c r="D42" s="84">
        <v>14.188043519999999</v>
      </c>
      <c r="E42" s="86">
        <v>14.146560000000001</v>
      </c>
      <c r="F42" s="86">
        <f t="shared" si="0"/>
        <v>39.534603520000005</v>
      </c>
      <c r="G42" s="84">
        <v>1.8471526837631997</v>
      </c>
      <c r="H42" s="84">
        <v>17.8176</v>
      </c>
      <c r="I42" s="84">
        <f t="shared" si="1"/>
        <v>19.869850836236807</v>
      </c>
      <c r="J42" s="87">
        <f t="shared" si="2"/>
        <v>0.06770815506632223</v>
      </c>
      <c r="K42" s="88">
        <f t="shared" si="3"/>
        <v>0.03526466409704283</v>
      </c>
    </row>
    <row r="43" spans="1:11" ht="12" customHeight="1">
      <c r="A43" s="82">
        <v>2005</v>
      </c>
      <c r="B43" s="83">
        <f>+'[1]Pop'!D226</f>
        <v>296.186216</v>
      </c>
      <c r="C43" s="84">
        <v>6.8</v>
      </c>
      <c r="D43" s="84">
        <v>12.83638656</v>
      </c>
      <c r="E43" s="86">
        <v>17.8176</v>
      </c>
      <c r="F43" s="86">
        <f t="shared" si="0"/>
        <v>37.45398656</v>
      </c>
      <c r="G43" s="84">
        <v>2.7208933259904</v>
      </c>
      <c r="H43" s="84">
        <v>17.33568</v>
      </c>
      <c r="I43" s="84">
        <f t="shared" si="1"/>
        <v>17.397413234009594</v>
      </c>
      <c r="J43" s="87">
        <f t="shared" si="2"/>
        <v>0.05873809209949728</v>
      </c>
      <c r="K43" s="88">
        <f t="shared" si="3"/>
        <v>0.0305927563018215</v>
      </c>
    </row>
    <row r="44" spans="1:11" ht="12" customHeight="1">
      <c r="A44" s="41">
        <v>2006</v>
      </c>
      <c r="B44" s="71">
        <f>+'[1]Pop'!D227</f>
        <v>298.995825</v>
      </c>
      <c r="C44" s="42">
        <v>8.2</v>
      </c>
      <c r="D44" s="42">
        <v>18.92058816</v>
      </c>
      <c r="E44" s="44">
        <v>17.33568</v>
      </c>
      <c r="F44" s="44">
        <f t="shared" si="0"/>
        <v>44.45626816</v>
      </c>
      <c r="G44" s="42">
        <v>2.1515299284864</v>
      </c>
      <c r="H44" s="42">
        <v>11.86176</v>
      </c>
      <c r="I44" s="42">
        <f t="shared" si="1"/>
        <v>30.442978231513603</v>
      </c>
      <c r="J44" s="45">
        <f t="shared" si="2"/>
        <v>0.1018174024052463</v>
      </c>
      <c r="K44" s="46">
        <f t="shared" si="3"/>
        <v>0.05302989708606578</v>
      </c>
    </row>
    <row r="45" spans="1:11" ht="12" customHeight="1">
      <c r="A45" s="41">
        <v>2007</v>
      </c>
      <c r="B45" s="71">
        <f>+'[1]Pop'!D228</f>
        <v>302.003917</v>
      </c>
      <c r="C45" s="42">
        <v>8</v>
      </c>
      <c r="D45" s="42">
        <v>19.05490944</v>
      </c>
      <c r="E45" s="44">
        <v>11.86176</v>
      </c>
      <c r="F45" s="44">
        <f t="shared" si="0"/>
        <v>38.91666944</v>
      </c>
      <c r="G45" s="42">
        <v>0.8932033803264001</v>
      </c>
      <c r="H45" s="42">
        <v>10.38528</v>
      </c>
      <c r="I45" s="42">
        <f t="shared" si="1"/>
        <v>27.6381860596736</v>
      </c>
      <c r="J45" s="45">
        <f t="shared" si="2"/>
        <v>0.09151598540251252</v>
      </c>
      <c r="K45" s="46">
        <f aca="true" t="shared" si="5" ref="K45:K50">J45/1.92</f>
        <v>0.04766457573047527</v>
      </c>
    </row>
    <row r="46" spans="1:11" ht="12" customHeight="1">
      <c r="A46" s="41">
        <v>2008</v>
      </c>
      <c r="B46" s="71">
        <f>+'[1]Pop'!D229</f>
        <v>304.797761</v>
      </c>
      <c r="C46" s="42">
        <v>9.200000000000001</v>
      </c>
      <c r="D46" s="42">
        <v>24.257966496191997</v>
      </c>
      <c r="E46" s="44">
        <v>10.38528</v>
      </c>
      <c r="F46" s="44">
        <f t="shared" si="0"/>
        <v>43.843246496192</v>
      </c>
      <c r="G46" s="42">
        <v>2.069894789952</v>
      </c>
      <c r="H46" s="42">
        <v>14.14656</v>
      </c>
      <c r="I46" s="42">
        <f t="shared" si="1"/>
        <v>27.62679170624</v>
      </c>
      <c r="J46" s="45">
        <f t="shared" si="2"/>
        <v>0.09063974622254525</v>
      </c>
      <c r="K46" s="46">
        <f t="shared" si="5"/>
        <v>0.04720820115757565</v>
      </c>
    </row>
    <row r="47" spans="1:11" ht="12" customHeight="1">
      <c r="A47" s="41">
        <v>2009</v>
      </c>
      <c r="B47" s="71">
        <f>+'[1]Pop'!D230</f>
        <v>307.439406</v>
      </c>
      <c r="C47" s="42">
        <v>9.4</v>
      </c>
      <c r="D47" s="42">
        <v>16.6143083880576</v>
      </c>
      <c r="E47" s="44">
        <v>14.14656</v>
      </c>
      <c r="F47" s="44">
        <f t="shared" si="0"/>
        <v>40.1608683880576</v>
      </c>
      <c r="G47" s="42">
        <v>1.426032873408</v>
      </c>
      <c r="H47" s="42">
        <v>17.38944</v>
      </c>
      <c r="I47" s="42">
        <f t="shared" si="1"/>
        <v>21.345395514649603</v>
      </c>
      <c r="J47" s="45">
        <f t="shared" si="2"/>
        <v>0.06942960172987585</v>
      </c>
      <c r="K47" s="46">
        <f t="shared" si="5"/>
        <v>0.03616125090097701</v>
      </c>
    </row>
    <row r="48" spans="1:11" ht="12" customHeight="1">
      <c r="A48" s="41">
        <v>2010</v>
      </c>
      <c r="B48" s="71">
        <f>+'[1]Pop'!D231</f>
        <v>309.741279</v>
      </c>
      <c r="C48" s="42">
        <v>7.8</v>
      </c>
      <c r="D48" s="42">
        <v>24.0553516887552</v>
      </c>
      <c r="E48" s="44">
        <v>17.38944</v>
      </c>
      <c r="F48" s="44">
        <f t="shared" si="0"/>
        <v>49.2447916887552</v>
      </c>
      <c r="G48" s="42">
        <v>1.0885503492864</v>
      </c>
      <c r="H48" s="42">
        <v>14.6496</v>
      </c>
      <c r="I48" s="42">
        <f t="shared" si="1"/>
        <v>33.5066413394688</v>
      </c>
      <c r="J48" s="45">
        <f t="shared" si="2"/>
        <v>0.10817622193478706</v>
      </c>
      <c r="K48" s="46">
        <f t="shared" si="5"/>
        <v>0.056341782257701596</v>
      </c>
    </row>
    <row r="49" spans="1:11" ht="12" customHeight="1">
      <c r="A49" s="82">
        <v>2011</v>
      </c>
      <c r="B49" s="83">
        <f>+'[1]Pop'!D232</f>
        <v>311.973914</v>
      </c>
      <c r="C49" s="84">
        <v>10.8</v>
      </c>
      <c r="D49" s="84">
        <v>28.470138159935996</v>
      </c>
      <c r="E49" s="86">
        <v>14.6496</v>
      </c>
      <c r="F49" s="86">
        <f t="shared" si="0"/>
        <v>53.919738159935996</v>
      </c>
      <c r="G49" s="84">
        <v>1.2710547894528</v>
      </c>
      <c r="H49" s="84">
        <v>12.7008</v>
      </c>
      <c r="I49" s="84">
        <f t="shared" si="1"/>
        <v>39.9478833704832</v>
      </c>
      <c r="J49" s="87">
        <f t="shared" si="2"/>
        <v>0.12804879375422137</v>
      </c>
      <c r="K49" s="88">
        <f t="shared" si="5"/>
        <v>0.06669208008032364</v>
      </c>
    </row>
    <row r="50" spans="1:12" ht="12" customHeight="1">
      <c r="A50" s="82">
        <v>2012</v>
      </c>
      <c r="B50" s="83">
        <f>+'[1]Pop'!D233</f>
        <v>314.167558</v>
      </c>
      <c r="C50" s="84">
        <v>9.700000000000001</v>
      </c>
      <c r="D50" s="84">
        <v>26.610904864051196</v>
      </c>
      <c r="E50" s="86">
        <v>12.7008</v>
      </c>
      <c r="F50" s="86">
        <f t="shared" si="0"/>
        <v>49.0117048640512</v>
      </c>
      <c r="G50" s="84">
        <v>3.2651177061887995</v>
      </c>
      <c r="H50" s="84">
        <v>15.94368</v>
      </c>
      <c r="I50" s="84">
        <f t="shared" si="1"/>
        <v>29.8029071578624</v>
      </c>
      <c r="J50" s="87">
        <f t="shared" si="2"/>
        <v>0.09486309581927743</v>
      </c>
      <c r="K50" s="88">
        <f t="shared" si="5"/>
        <v>0.049407862405873665</v>
      </c>
      <c r="L50"/>
    </row>
    <row r="51" spans="1:12" ht="12" customHeight="1">
      <c r="A51" s="92">
        <v>2013</v>
      </c>
      <c r="B51" s="93">
        <f>+'[1]Pop'!D234</f>
        <v>316.294766</v>
      </c>
      <c r="C51" s="94">
        <v>9.8</v>
      </c>
      <c r="D51" s="94">
        <v>28.186027898687996</v>
      </c>
      <c r="E51" s="95">
        <v>15.94368</v>
      </c>
      <c r="F51" s="95">
        <f t="shared" si="0"/>
        <v>53.929707898687994</v>
      </c>
      <c r="G51" s="94">
        <v>1.378899861504</v>
      </c>
      <c r="H51" s="94">
        <v>18.735359999999996</v>
      </c>
      <c r="I51" s="94">
        <f aca="true" t="shared" si="6" ref="I51:I57">F51-G51-H51</f>
        <v>33.815448037184</v>
      </c>
      <c r="J51" s="97">
        <f aca="true" t="shared" si="7" ref="J51:J57">IF(I51=0,0,IF(B51=0,0,I51/B51))</f>
        <v>0.1069111843513212</v>
      </c>
      <c r="K51" s="98">
        <f aca="true" t="shared" si="8" ref="K51:K57">J51/1.92</f>
        <v>0.05568290851631313</v>
      </c>
      <c r="L51"/>
    </row>
    <row r="52" spans="1:12" ht="12" customHeight="1">
      <c r="A52" s="92">
        <v>2014</v>
      </c>
      <c r="B52" s="93">
        <f>+'[1]Pop'!D235</f>
        <v>318.576955</v>
      </c>
      <c r="C52" s="94">
        <v>13.5</v>
      </c>
      <c r="D52" s="94">
        <v>27.286018062758398</v>
      </c>
      <c r="E52" s="95">
        <v>18.735359999999996</v>
      </c>
      <c r="F52" s="95">
        <f t="shared" si="0"/>
        <v>59.5213780627584</v>
      </c>
      <c r="G52" s="94">
        <v>1.8107753955455999</v>
      </c>
      <c r="H52" s="94">
        <v>26.117759999999997</v>
      </c>
      <c r="I52" s="94">
        <f t="shared" si="6"/>
        <v>31.592842667212807</v>
      </c>
      <c r="J52" s="97">
        <f t="shared" si="7"/>
        <v>0.09916863781692184</v>
      </c>
      <c r="K52" s="98">
        <f t="shared" si="8"/>
        <v>0.05165033219631346</v>
      </c>
      <c r="L52"/>
    </row>
    <row r="53" spans="1:12" ht="12" customHeight="1">
      <c r="A53" s="92">
        <v>2015</v>
      </c>
      <c r="B53" s="93">
        <f>+'[1]Pop'!D236</f>
        <v>320.870703</v>
      </c>
      <c r="C53" s="94">
        <v>10.9</v>
      </c>
      <c r="D53" s="94">
        <v>26.843975174015995</v>
      </c>
      <c r="E53" s="95">
        <v>26.117759999999997</v>
      </c>
      <c r="F53" s="95">
        <f t="shared" si="0"/>
        <v>63.86173517401599</v>
      </c>
      <c r="G53" s="94">
        <v>2.6598891977855996</v>
      </c>
      <c r="H53" s="94">
        <v>22.89792</v>
      </c>
      <c r="I53" s="94">
        <f t="shared" si="6"/>
        <v>38.30392597623039</v>
      </c>
      <c r="J53" s="97">
        <f t="shared" si="7"/>
        <v>0.11937495576288369</v>
      </c>
      <c r="K53" s="98">
        <f t="shared" si="8"/>
        <v>0.06217445612650192</v>
      </c>
      <c r="L53"/>
    </row>
    <row r="54" spans="1:12" ht="12" customHeight="1">
      <c r="A54" s="127">
        <v>2016</v>
      </c>
      <c r="B54" s="128">
        <f>+'[1]Pop'!D237</f>
        <v>323.161011</v>
      </c>
      <c r="C54" s="129">
        <v>12.885909677419356</v>
      </c>
      <c r="D54" s="129">
        <v>42.62727374653439</v>
      </c>
      <c r="E54" s="130">
        <v>22.89792</v>
      </c>
      <c r="F54" s="130">
        <f t="shared" si="0"/>
        <v>78.41110342395375</v>
      </c>
      <c r="G54" s="129">
        <v>4.693923109708799</v>
      </c>
      <c r="H54" s="129">
        <v>21.8784</v>
      </c>
      <c r="I54" s="129">
        <f t="shared" si="6"/>
        <v>51.83878031424494</v>
      </c>
      <c r="J54" s="131">
        <f t="shared" si="7"/>
        <v>0.16041161696404319</v>
      </c>
      <c r="K54" s="132">
        <f t="shared" si="8"/>
        <v>0.08354771716877249</v>
      </c>
      <c r="L54"/>
    </row>
    <row r="55" spans="1:12" ht="12" customHeight="1">
      <c r="A55" s="169">
        <v>2017</v>
      </c>
      <c r="B55" s="170">
        <f>+'[1]Pop'!D238</f>
        <v>325.20603</v>
      </c>
      <c r="C55" s="171">
        <v>13.089845161290324</v>
      </c>
      <c r="D55" s="171">
        <v>34.844142558719994</v>
      </c>
      <c r="E55" s="172">
        <v>21.8784</v>
      </c>
      <c r="F55" s="172">
        <f t="shared" si="0"/>
        <v>69.81238772001032</v>
      </c>
      <c r="G55" s="171">
        <v>5.463530907225599</v>
      </c>
      <c r="H55" s="171">
        <v>19.56096</v>
      </c>
      <c r="I55" s="171">
        <f t="shared" si="6"/>
        <v>44.787896812784716</v>
      </c>
      <c r="J55" s="173">
        <f t="shared" si="7"/>
        <v>0.13772160624692203</v>
      </c>
      <c r="K55" s="174">
        <f t="shared" si="8"/>
        <v>0.07173000325360523</v>
      </c>
      <c r="L55"/>
    </row>
    <row r="56" spans="1:12" ht="12" customHeight="1">
      <c r="A56" s="169">
        <v>2018</v>
      </c>
      <c r="B56" s="170">
        <f>+'[1]Pop'!D239</f>
        <v>326.923976</v>
      </c>
      <c r="C56" s="171">
        <v>11.04345806451613</v>
      </c>
      <c r="D56" s="171">
        <v>24.851135556825596</v>
      </c>
      <c r="E56" s="172">
        <v>19.56096</v>
      </c>
      <c r="F56" s="172">
        <f t="shared" si="0"/>
        <v>55.45555362134173</v>
      </c>
      <c r="G56" s="171">
        <v>11.7199884950016</v>
      </c>
      <c r="H56" s="171">
        <v>15.563519999999999</v>
      </c>
      <c r="I56" s="171">
        <f t="shared" si="6"/>
        <v>28.17204512634013</v>
      </c>
      <c r="J56" s="173">
        <f t="shared" si="7"/>
        <v>0.08617307751799805</v>
      </c>
      <c r="K56" s="174">
        <f t="shared" si="8"/>
        <v>0.04488181120729065</v>
      </c>
      <c r="L56"/>
    </row>
    <row r="57" spans="1:12" ht="12" customHeight="1" thickBot="1">
      <c r="A57" s="133">
        <v>2019</v>
      </c>
      <c r="B57" s="134">
        <f>+'[1]Pop'!D240</f>
        <v>328.475998</v>
      </c>
      <c r="C57" s="184">
        <v>9.033510795588214</v>
      </c>
      <c r="D57" s="135">
        <v>21.767430210239997</v>
      </c>
      <c r="E57" s="185">
        <v>15.563519999999999</v>
      </c>
      <c r="F57" s="136">
        <f t="shared" si="0"/>
        <v>46.36446100582821</v>
      </c>
      <c r="G57" s="135">
        <v>3.0507863134847995</v>
      </c>
      <c r="H57" s="184">
        <v>11.51616</v>
      </c>
      <c r="I57" s="135">
        <f t="shared" si="6"/>
        <v>31.797514692343412</v>
      </c>
      <c r="J57" s="137">
        <f t="shared" si="7"/>
        <v>0.09680316030988484</v>
      </c>
      <c r="K57" s="138">
        <f t="shared" si="8"/>
        <v>0.05041831266139835</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105</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88"/>
      <c r="B62" s="289"/>
      <c r="C62" s="289"/>
      <c r="D62" s="289"/>
      <c r="E62" s="289"/>
      <c r="F62" s="289"/>
      <c r="G62" s="289"/>
      <c r="H62" s="289"/>
      <c r="I62" s="289"/>
      <c r="J62" s="289"/>
      <c r="K62" s="290"/>
    </row>
    <row r="63" spans="1:11" ht="12" customHeight="1">
      <c r="A63" s="255" t="s">
        <v>97</v>
      </c>
      <c r="B63" s="256"/>
      <c r="C63" s="256"/>
      <c r="D63" s="256"/>
      <c r="E63" s="256"/>
      <c r="F63" s="256"/>
      <c r="G63" s="256"/>
      <c r="H63" s="256"/>
      <c r="I63" s="256"/>
      <c r="J63" s="256"/>
      <c r="K63" s="257"/>
    </row>
  </sheetData>
  <sheetProtection/>
  <mergeCells count="23">
    <mergeCell ref="G2:H2"/>
    <mergeCell ref="I2:K2"/>
    <mergeCell ref="D3:D6"/>
    <mergeCell ref="A60:K61"/>
    <mergeCell ref="A59:K59"/>
    <mergeCell ref="A58:K58"/>
    <mergeCell ref="A62:K62"/>
    <mergeCell ref="K4:K6"/>
    <mergeCell ref="E3:E6"/>
    <mergeCell ref="I3:I6"/>
    <mergeCell ref="J4:J6"/>
    <mergeCell ref="G3:G6"/>
    <mergeCell ref="J3:K3"/>
    <mergeCell ref="A63:K63"/>
    <mergeCell ref="J1:K1"/>
    <mergeCell ref="A1:I1"/>
    <mergeCell ref="J7:K7"/>
    <mergeCell ref="C7:I7"/>
    <mergeCell ref="A2:A6"/>
    <mergeCell ref="F3:F6"/>
    <mergeCell ref="H3:H6"/>
    <mergeCell ref="B2:B6"/>
    <mergeCell ref="C3:C6"/>
  </mergeCells>
  <printOptions horizontalCentered="1" verticalCentered="1"/>
  <pageMargins left="0.75" right="0.75" top="0.75" bottom="0.75" header="0.5" footer="0.5"/>
  <pageSetup fitToHeight="1" fitToWidth="1" horizontalDpi="600" verticalDpi="600" orientation="landscape" scale="82"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98" t="s">
        <v>84</v>
      </c>
      <c r="B1" s="298"/>
      <c r="C1" s="298"/>
      <c r="D1" s="298"/>
      <c r="E1" s="298"/>
      <c r="F1" s="298"/>
      <c r="G1" s="298"/>
      <c r="H1" s="298"/>
      <c r="I1" s="298"/>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47</v>
      </c>
      <c r="F3" s="258" t="s">
        <v>48</v>
      </c>
      <c r="G3" s="258" t="s">
        <v>39</v>
      </c>
      <c r="H3" s="258" t="s">
        <v>49</v>
      </c>
      <c r="I3" s="261" t="s">
        <v>77</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55</v>
      </c>
      <c r="D7" s="299"/>
      <c r="E7" s="299"/>
      <c r="F7" s="299"/>
      <c r="G7" s="299"/>
      <c r="H7" s="299"/>
      <c r="I7" s="299"/>
      <c r="J7" s="285" t="s">
        <v>56</v>
      </c>
      <c r="K7" s="286"/>
      <c r="L7" s="74"/>
    </row>
    <row r="8" spans="1:11" ht="12" customHeight="1">
      <c r="A8" s="41">
        <v>1970</v>
      </c>
      <c r="B8" s="71">
        <f>+'[1]Pop'!D191</f>
        <v>205.052</v>
      </c>
      <c r="C8" s="42">
        <v>110.60000000000001</v>
      </c>
      <c r="D8" s="47" t="s">
        <v>2</v>
      </c>
      <c r="E8" s="44">
        <v>144.565</v>
      </c>
      <c r="F8" s="44">
        <f aca="true" t="shared" si="0" ref="F8:F52">SUM(C8,D8,E8)</f>
        <v>255.16500000000002</v>
      </c>
      <c r="G8" s="47" t="s">
        <v>2</v>
      </c>
      <c r="H8" s="48">
        <v>109.544</v>
      </c>
      <c r="I8" s="42">
        <f aca="true" t="shared" si="1" ref="I8:I50">F8-SUM(G8,H8)</f>
        <v>145.62100000000004</v>
      </c>
      <c r="J8" s="45">
        <f aca="true" t="shared" si="2" ref="J8:J50">IF(I8=0,0,IF(B8=0,0,I8/B8))</f>
        <v>0.7101662017439481</v>
      </c>
      <c r="K8" s="46">
        <f>J8/1.05</f>
        <v>0.6763487635656648</v>
      </c>
    </row>
    <row r="9" spans="1:11" ht="12" customHeight="1">
      <c r="A9" s="82">
        <v>1971</v>
      </c>
      <c r="B9" s="83">
        <f>+'[1]Pop'!D192</f>
        <v>207.661</v>
      </c>
      <c r="C9" s="84">
        <v>109.5</v>
      </c>
      <c r="D9" s="89" t="s">
        <v>2</v>
      </c>
      <c r="E9" s="86">
        <v>109.544</v>
      </c>
      <c r="F9" s="86">
        <f t="shared" si="0"/>
        <v>219.04399999999998</v>
      </c>
      <c r="G9" s="89" t="s">
        <v>2</v>
      </c>
      <c r="H9" s="91">
        <v>88.24</v>
      </c>
      <c r="I9" s="84">
        <f t="shared" si="1"/>
        <v>130.80399999999997</v>
      </c>
      <c r="J9" s="87">
        <f t="shared" si="2"/>
        <v>0.6298919874218075</v>
      </c>
      <c r="K9" s="88">
        <f aca="true" t="shared" si="3" ref="K9:K44">J9/1.05</f>
        <v>0.5998971308779119</v>
      </c>
    </row>
    <row r="10" spans="1:11" ht="12" customHeight="1">
      <c r="A10" s="82">
        <v>1972</v>
      </c>
      <c r="B10" s="83">
        <f>+'[1]Pop'!D193</f>
        <v>209.896</v>
      </c>
      <c r="C10" s="84">
        <v>137.2</v>
      </c>
      <c r="D10" s="89" t="s">
        <v>2</v>
      </c>
      <c r="E10" s="86">
        <v>88.24</v>
      </c>
      <c r="F10" s="86">
        <f t="shared" si="0"/>
        <v>225.44</v>
      </c>
      <c r="G10" s="89" t="s">
        <v>2</v>
      </c>
      <c r="H10" s="91">
        <v>88.071</v>
      </c>
      <c r="I10" s="84">
        <f t="shared" si="1"/>
        <v>137.369</v>
      </c>
      <c r="J10" s="87">
        <f t="shared" si="2"/>
        <v>0.6544622098563099</v>
      </c>
      <c r="K10" s="88">
        <f t="shared" si="3"/>
        <v>0.6232973427202951</v>
      </c>
    </row>
    <row r="11" spans="1:11" ht="12" customHeight="1">
      <c r="A11" s="82">
        <v>1973</v>
      </c>
      <c r="B11" s="83">
        <f>+'[1]Pop'!D194</f>
        <v>211.909</v>
      </c>
      <c r="C11" s="84">
        <v>143.8</v>
      </c>
      <c r="D11" s="89" t="s">
        <v>2</v>
      </c>
      <c r="E11" s="86">
        <v>88.071</v>
      </c>
      <c r="F11" s="86">
        <f t="shared" si="0"/>
        <v>231.871</v>
      </c>
      <c r="G11" s="89" t="s">
        <v>2</v>
      </c>
      <c r="H11" s="91">
        <v>89.405</v>
      </c>
      <c r="I11" s="84">
        <f t="shared" si="1"/>
        <v>142.466</v>
      </c>
      <c r="J11" s="87">
        <f t="shared" si="2"/>
        <v>0.6722980147138631</v>
      </c>
      <c r="K11" s="88">
        <f t="shared" si="3"/>
        <v>0.6402838235370124</v>
      </c>
    </row>
    <row r="12" spans="1:11" ht="12" customHeight="1">
      <c r="A12" s="82">
        <v>1974</v>
      </c>
      <c r="B12" s="83">
        <f>+'[1]Pop'!D195</f>
        <v>213.854</v>
      </c>
      <c r="C12" s="84">
        <v>142.3</v>
      </c>
      <c r="D12" s="89" t="s">
        <v>2</v>
      </c>
      <c r="E12" s="86">
        <v>89.405</v>
      </c>
      <c r="F12" s="86">
        <f t="shared" si="0"/>
        <v>231.705</v>
      </c>
      <c r="G12" s="89" t="s">
        <v>2</v>
      </c>
      <c r="H12" s="91">
        <v>97.388</v>
      </c>
      <c r="I12" s="84">
        <f t="shared" si="1"/>
        <v>134.317</v>
      </c>
      <c r="J12" s="87">
        <f t="shared" si="2"/>
        <v>0.6280780345469339</v>
      </c>
      <c r="K12" s="88">
        <f t="shared" si="3"/>
        <v>0.5981695567113656</v>
      </c>
    </row>
    <row r="13" spans="1:11" ht="12" customHeight="1">
      <c r="A13" s="82">
        <v>1975</v>
      </c>
      <c r="B13" s="83">
        <f>+'[1]Pop'!D196</f>
        <v>215.973</v>
      </c>
      <c r="C13" s="84">
        <v>132.4</v>
      </c>
      <c r="D13" s="89" t="s">
        <v>2</v>
      </c>
      <c r="E13" s="86">
        <v>97.388</v>
      </c>
      <c r="F13" s="86">
        <f t="shared" si="0"/>
        <v>229.788</v>
      </c>
      <c r="G13" s="89" t="s">
        <v>2</v>
      </c>
      <c r="H13" s="91">
        <v>113.764</v>
      </c>
      <c r="I13" s="84">
        <f t="shared" si="1"/>
        <v>116.02400000000002</v>
      </c>
      <c r="J13" s="87">
        <f t="shared" si="2"/>
        <v>0.5372153000606558</v>
      </c>
      <c r="K13" s="88">
        <f t="shared" si="3"/>
        <v>0.5116336191053864</v>
      </c>
    </row>
    <row r="14" spans="1:11" ht="12" customHeight="1">
      <c r="A14" s="41">
        <v>1976</v>
      </c>
      <c r="B14" s="71">
        <f>+'[1]Pop'!D197</f>
        <v>218.035</v>
      </c>
      <c r="C14" s="42">
        <v>72.7</v>
      </c>
      <c r="D14" s="47" t="s">
        <v>2</v>
      </c>
      <c r="E14" s="44">
        <v>113.764</v>
      </c>
      <c r="F14" s="44">
        <f t="shared" si="0"/>
        <v>186.464</v>
      </c>
      <c r="G14" s="47" t="s">
        <v>2</v>
      </c>
      <c r="H14" s="48">
        <v>77.29</v>
      </c>
      <c r="I14" s="42">
        <f t="shared" si="1"/>
        <v>109.17399999999999</v>
      </c>
      <c r="J14" s="45">
        <f t="shared" si="2"/>
        <v>0.5007177746692044</v>
      </c>
      <c r="K14" s="46">
        <f t="shared" si="3"/>
        <v>0.476874071113528</v>
      </c>
    </row>
    <row r="15" spans="1:11" ht="12" customHeight="1">
      <c r="A15" s="41">
        <v>1977</v>
      </c>
      <c r="B15" s="71">
        <f>+'[1]Pop'!D198</f>
        <v>220.23899999999998</v>
      </c>
      <c r="C15" s="42">
        <v>109.4</v>
      </c>
      <c r="D15" s="47" t="s">
        <v>2</v>
      </c>
      <c r="E15" s="44">
        <v>77.29</v>
      </c>
      <c r="F15" s="44">
        <f t="shared" si="0"/>
        <v>186.69</v>
      </c>
      <c r="G15" s="47" t="s">
        <v>2</v>
      </c>
      <c r="H15" s="48">
        <v>95.12</v>
      </c>
      <c r="I15" s="42">
        <f t="shared" si="1"/>
        <v>91.57</v>
      </c>
      <c r="J15" s="45">
        <f t="shared" si="2"/>
        <v>0.415775589246228</v>
      </c>
      <c r="K15" s="46">
        <f t="shared" si="3"/>
        <v>0.3959767516630743</v>
      </c>
    </row>
    <row r="16" spans="1:11" ht="12" customHeight="1">
      <c r="A16" s="41">
        <v>1978</v>
      </c>
      <c r="B16" s="71">
        <f>+'[1]Pop'!D199</f>
        <v>222.585</v>
      </c>
      <c r="C16" s="42">
        <v>115.2</v>
      </c>
      <c r="D16" s="47" t="s">
        <v>2</v>
      </c>
      <c r="E16" s="44">
        <v>95.12</v>
      </c>
      <c r="F16" s="44">
        <f t="shared" si="0"/>
        <v>210.32</v>
      </c>
      <c r="G16" s="47" t="s">
        <v>2</v>
      </c>
      <c r="H16" s="48">
        <v>104.013</v>
      </c>
      <c r="I16" s="42">
        <f t="shared" si="1"/>
        <v>106.30699999999999</v>
      </c>
      <c r="J16" s="45">
        <f t="shared" si="2"/>
        <v>0.4776018150369521</v>
      </c>
      <c r="K16" s="46">
        <f t="shared" si="3"/>
        <v>0.45485887146376386</v>
      </c>
    </row>
    <row r="17" spans="1:11" ht="12" customHeight="1">
      <c r="A17" s="41">
        <v>1979</v>
      </c>
      <c r="B17" s="71">
        <f>+'[1]Pop'!D200</f>
        <v>225.055</v>
      </c>
      <c r="C17" s="42">
        <v>129.64</v>
      </c>
      <c r="D17" s="47" t="s">
        <v>2</v>
      </c>
      <c r="E17" s="44">
        <v>104.013</v>
      </c>
      <c r="F17" s="44">
        <f t="shared" si="0"/>
        <v>233.653</v>
      </c>
      <c r="G17" s="47" t="s">
        <v>2</v>
      </c>
      <c r="H17" s="48">
        <v>116.004</v>
      </c>
      <c r="I17" s="42">
        <f t="shared" si="1"/>
        <v>117.64899999999999</v>
      </c>
      <c r="J17" s="45">
        <f t="shared" si="2"/>
        <v>0.5227566594832374</v>
      </c>
      <c r="K17" s="46">
        <f t="shared" si="3"/>
        <v>0.4978634852221308</v>
      </c>
    </row>
    <row r="18" spans="1:11" ht="12" customHeight="1">
      <c r="A18" s="41">
        <v>1980</v>
      </c>
      <c r="B18" s="71">
        <f>+'[1]Pop'!D201</f>
        <v>227.726</v>
      </c>
      <c r="C18" s="42">
        <v>86.86</v>
      </c>
      <c r="D18" s="47" t="s">
        <v>2</v>
      </c>
      <c r="E18" s="44">
        <v>116.004</v>
      </c>
      <c r="F18" s="44">
        <f t="shared" si="0"/>
        <v>202.864</v>
      </c>
      <c r="G18" s="47" t="s">
        <v>2</v>
      </c>
      <c r="H18" s="48">
        <v>90.476</v>
      </c>
      <c r="I18" s="42">
        <f t="shared" si="1"/>
        <v>112.388</v>
      </c>
      <c r="J18" s="45">
        <f t="shared" si="2"/>
        <v>0.4935229178925551</v>
      </c>
      <c r="K18" s="46">
        <f t="shared" si="3"/>
        <v>0.47002182656433816</v>
      </c>
    </row>
    <row r="19" spans="1:11" ht="12" customHeight="1">
      <c r="A19" s="82">
        <v>1981</v>
      </c>
      <c r="B19" s="83">
        <f>+'[1]Pop'!D202</f>
        <v>229.966</v>
      </c>
      <c r="C19" s="84">
        <v>91.42</v>
      </c>
      <c r="D19" s="89" t="s">
        <v>2</v>
      </c>
      <c r="E19" s="86">
        <v>90.476</v>
      </c>
      <c r="F19" s="86">
        <f t="shared" si="0"/>
        <v>181.89600000000002</v>
      </c>
      <c r="G19" s="89" t="s">
        <v>2</v>
      </c>
      <c r="H19" s="91">
        <v>61.768</v>
      </c>
      <c r="I19" s="84">
        <f t="shared" si="1"/>
        <v>120.12800000000001</v>
      </c>
      <c r="J19" s="87">
        <f t="shared" si="2"/>
        <v>0.5223728725115887</v>
      </c>
      <c r="K19" s="88">
        <f t="shared" si="3"/>
        <v>0.49749797382056066</v>
      </c>
    </row>
    <row r="20" spans="1:11" ht="12" customHeight="1">
      <c r="A20" s="82">
        <v>1982</v>
      </c>
      <c r="B20" s="83">
        <f>+'[1]Pop'!D203</f>
        <v>232.188</v>
      </c>
      <c r="C20" s="90">
        <v>93.156</v>
      </c>
      <c r="D20" s="89" t="s">
        <v>2</v>
      </c>
      <c r="E20" s="86">
        <v>61.768</v>
      </c>
      <c r="F20" s="86">
        <f t="shared" si="0"/>
        <v>154.924</v>
      </c>
      <c r="G20" s="89" t="s">
        <v>2</v>
      </c>
      <c r="H20" s="91">
        <v>74.778</v>
      </c>
      <c r="I20" s="84">
        <f t="shared" si="1"/>
        <v>80.146</v>
      </c>
      <c r="J20" s="87">
        <f t="shared" si="2"/>
        <v>0.34517718400606406</v>
      </c>
      <c r="K20" s="88">
        <f t="shared" si="3"/>
        <v>0.3287401752438705</v>
      </c>
    </row>
    <row r="21" spans="1:11" ht="12" customHeight="1">
      <c r="A21" s="82">
        <v>1983</v>
      </c>
      <c r="B21" s="83">
        <f>+'[1]Pop'!D204</f>
        <v>234.307</v>
      </c>
      <c r="C21" s="90">
        <v>85.46</v>
      </c>
      <c r="D21" s="89" t="s">
        <v>2</v>
      </c>
      <c r="E21" s="86">
        <v>74.778</v>
      </c>
      <c r="F21" s="86">
        <f t="shared" si="0"/>
        <v>160.238</v>
      </c>
      <c r="G21" s="89" t="s">
        <v>2</v>
      </c>
      <c r="H21" s="91">
        <v>87.458</v>
      </c>
      <c r="I21" s="84">
        <f t="shared" si="1"/>
        <v>72.78</v>
      </c>
      <c r="J21" s="87">
        <f t="shared" si="2"/>
        <v>0.31061812067074396</v>
      </c>
      <c r="K21" s="88">
        <f t="shared" si="3"/>
        <v>0.2958267815911847</v>
      </c>
    </row>
    <row r="22" spans="1:11" ht="12" customHeight="1">
      <c r="A22" s="82">
        <v>1984</v>
      </c>
      <c r="B22" s="83">
        <f>+'[1]Pop'!D205</f>
        <v>236.348</v>
      </c>
      <c r="C22" s="84">
        <v>106.888</v>
      </c>
      <c r="D22" s="89" t="s">
        <v>2</v>
      </c>
      <c r="E22" s="86">
        <v>87.458</v>
      </c>
      <c r="F22" s="86">
        <f t="shared" si="0"/>
        <v>194.346</v>
      </c>
      <c r="G22" s="89" t="s">
        <v>2</v>
      </c>
      <c r="H22" s="91">
        <v>83.501</v>
      </c>
      <c r="I22" s="84">
        <f t="shared" si="1"/>
        <v>110.845</v>
      </c>
      <c r="J22" s="87">
        <f t="shared" si="2"/>
        <v>0.4689906409193223</v>
      </c>
      <c r="K22" s="88">
        <f t="shared" si="3"/>
        <v>0.4466577532564974</v>
      </c>
    </row>
    <row r="23" spans="1:11" ht="12" customHeight="1">
      <c r="A23" s="82">
        <v>1985</v>
      </c>
      <c r="B23" s="83">
        <f>+'[1]Pop'!D206</f>
        <v>238.466</v>
      </c>
      <c r="C23" s="84">
        <v>106.904</v>
      </c>
      <c r="D23" s="89" t="s">
        <v>2</v>
      </c>
      <c r="E23" s="86">
        <v>83.501</v>
      </c>
      <c r="F23" s="86">
        <f t="shared" si="0"/>
        <v>190.405</v>
      </c>
      <c r="G23" s="89" t="s">
        <v>2</v>
      </c>
      <c r="H23" s="91">
        <v>103.804</v>
      </c>
      <c r="I23" s="84">
        <f t="shared" si="1"/>
        <v>86.601</v>
      </c>
      <c r="J23" s="87">
        <f t="shared" si="2"/>
        <v>0.3631586892890391</v>
      </c>
      <c r="K23" s="88">
        <f t="shared" si="3"/>
        <v>0.34586541837051343</v>
      </c>
    </row>
    <row r="24" spans="1:11" ht="12" customHeight="1">
      <c r="A24" s="41">
        <v>1986</v>
      </c>
      <c r="B24" s="71">
        <f>+'[1]Pop'!D207</f>
        <v>240.651</v>
      </c>
      <c r="C24" s="42">
        <v>77.506</v>
      </c>
      <c r="D24" s="47" t="s">
        <v>2</v>
      </c>
      <c r="E24" s="44">
        <v>103.804</v>
      </c>
      <c r="F24" s="44">
        <f t="shared" si="0"/>
        <v>181.31</v>
      </c>
      <c r="G24" s="47" t="s">
        <v>2</v>
      </c>
      <c r="H24" s="48">
        <v>71.085</v>
      </c>
      <c r="I24" s="42">
        <f t="shared" si="1"/>
        <v>110.22500000000001</v>
      </c>
      <c r="J24" s="45">
        <f t="shared" si="2"/>
        <v>0.45802843121366626</v>
      </c>
      <c r="K24" s="46">
        <f t="shared" si="3"/>
        <v>0.436217553536825</v>
      </c>
    </row>
    <row r="25" spans="1:11" ht="12" customHeight="1">
      <c r="A25" s="41">
        <v>1987</v>
      </c>
      <c r="B25" s="71">
        <f>+'[1]Pop'!D208</f>
        <v>242.804</v>
      </c>
      <c r="C25" s="42">
        <v>78.716</v>
      </c>
      <c r="D25" s="47" t="s">
        <v>2</v>
      </c>
      <c r="E25" s="44">
        <v>71.085</v>
      </c>
      <c r="F25" s="44">
        <f t="shared" si="0"/>
        <v>149.801</v>
      </c>
      <c r="G25" s="47" t="s">
        <v>2</v>
      </c>
      <c r="H25" s="48">
        <v>55.869</v>
      </c>
      <c r="I25" s="42">
        <f t="shared" si="1"/>
        <v>93.93199999999999</v>
      </c>
      <c r="J25" s="45">
        <f t="shared" si="2"/>
        <v>0.3868634783611472</v>
      </c>
      <c r="K25" s="46">
        <f t="shared" si="3"/>
        <v>0.36844140796299735</v>
      </c>
    </row>
    <row r="26" spans="1:11" ht="12" customHeight="1">
      <c r="A26" s="41">
        <v>1988</v>
      </c>
      <c r="B26" s="71">
        <f>+'[1]Pop'!D209</f>
        <v>245.021</v>
      </c>
      <c r="C26" s="42">
        <v>62.738</v>
      </c>
      <c r="D26" s="47" t="s">
        <v>2</v>
      </c>
      <c r="E26" s="44">
        <v>55.869</v>
      </c>
      <c r="F26" s="44">
        <f t="shared" si="0"/>
        <v>118.607</v>
      </c>
      <c r="G26" s="47" t="s">
        <v>2</v>
      </c>
      <c r="H26" s="48">
        <v>41.827</v>
      </c>
      <c r="I26" s="42">
        <f t="shared" si="1"/>
        <v>76.78</v>
      </c>
      <c r="J26" s="45">
        <f t="shared" si="2"/>
        <v>0.313360895596704</v>
      </c>
      <c r="K26" s="46">
        <f t="shared" si="3"/>
        <v>0.2984389481873371</v>
      </c>
    </row>
    <row r="27" spans="1:11" ht="12" customHeight="1">
      <c r="A27" s="41">
        <v>1989</v>
      </c>
      <c r="B27" s="71">
        <f>+'[1]Pop'!D210</f>
        <v>247.342</v>
      </c>
      <c r="C27" s="42">
        <v>80.916</v>
      </c>
      <c r="D27" s="42">
        <v>0.6702044799999999</v>
      </c>
      <c r="E27" s="44">
        <v>41.827</v>
      </c>
      <c r="F27" s="44">
        <f t="shared" si="0"/>
        <v>123.41320447999999</v>
      </c>
      <c r="G27" s="47" t="s">
        <v>2</v>
      </c>
      <c r="H27" s="48">
        <v>60.631</v>
      </c>
      <c r="I27" s="42">
        <f t="shared" si="1"/>
        <v>62.78220447999999</v>
      </c>
      <c r="J27" s="45">
        <f t="shared" si="2"/>
        <v>0.2538275120278804</v>
      </c>
      <c r="K27" s="46">
        <f t="shared" si="3"/>
        <v>0.24174048764560035</v>
      </c>
    </row>
    <row r="28" spans="1:11" ht="12" customHeight="1">
      <c r="A28" s="41">
        <v>1990</v>
      </c>
      <c r="B28" s="71">
        <f>+'[1]Pop'!D211</f>
        <v>250.132</v>
      </c>
      <c r="C28" s="42">
        <v>85.36</v>
      </c>
      <c r="D28" s="42">
        <v>0.09920789999999999</v>
      </c>
      <c r="E28" s="44">
        <v>60.631</v>
      </c>
      <c r="F28" s="44">
        <f t="shared" si="0"/>
        <v>146.0902079</v>
      </c>
      <c r="G28" s="47" t="s">
        <v>2</v>
      </c>
      <c r="H28" s="48">
        <v>91.248</v>
      </c>
      <c r="I28" s="42">
        <f t="shared" si="1"/>
        <v>54.84220789999999</v>
      </c>
      <c r="J28" s="45">
        <f t="shared" si="2"/>
        <v>0.2192530659811619</v>
      </c>
      <c r="K28" s="46">
        <f t="shared" si="3"/>
        <v>0.20881244379158276</v>
      </c>
    </row>
    <row r="29" spans="1:11" ht="12" customHeight="1">
      <c r="A29" s="82">
        <v>1991</v>
      </c>
      <c r="B29" s="83">
        <f>+'[1]Pop'!D212</f>
        <v>253.493</v>
      </c>
      <c r="C29" s="84">
        <v>89.75200000000001</v>
      </c>
      <c r="D29" s="84">
        <v>0.03075135</v>
      </c>
      <c r="E29" s="86">
        <v>91.248</v>
      </c>
      <c r="F29" s="86">
        <f t="shared" si="0"/>
        <v>181.03075135</v>
      </c>
      <c r="G29" s="89" t="s">
        <v>2</v>
      </c>
      <c r="H29" s="91">
        <v>100.392</v>
      </c>
      <c r="I29" s="84">
        <f t="shared" si="1"/>
        <v>80.63875135</v>
      </c>
      <c r="J29" s="87">
        <f t="shared" si="2"/>
        <v>0.3181103673474219</v>
      </c>
      <c r="K29" s="88">
        <f t="shared" si="3"/>
        <v>0.30296225461659226</v>
      </c>
    </row>
    <row r="30" spans="1:11" ht="12" customHeight="1">
      <c r="A30" s="82">
        <v>1992</v>
      </c>
      <c r="B30" s="83">
        <f>+'[1]Pop'!D213</f>
        <v>256.894</v>
      </c>
      <c r="C30" s="84">
        <v>64.14</v>
      </c>
      <c r="D30" s="84">
        <v>0.20872110000000002</v>
      </c>
      <c r="E30" s="86">
        <v>100.392</v>
      </c>
      <c r="F30" s="86">
        <f t="shared" si="0"/>
        <v>164.7407211</v>
      </c>
      <c r="G30" s="89" t="s">
        <v>2</v>
      </c>
      <c r="H30" s="91">
        <v>65.047</v>
      </c>
      <c r="I30" s="84">
        <f t="shared" si="1"/>
        <v>99.6937211</v>
      </c>
      <c r="J30" s="87">
        <f t="shared" si="2"/>
        <v>0.3880733730643768</v>
      </c>
      <c r="K30" s="88">
        <f t="shared" si="3"/>
        <v>0.3695936886327398</v>
      </c>
    </row>
    <row r="31" spans="1:11" ht="12" customHeight="1">
      <c r="A31" s="82">
        <v>1993</v>
      </c>
      <c r="B31" s="83">
        <f>+'[1]Pop'!D214</f>
        <v>260.255</v>
      </c>
      <c r="C31" s="84">
        <v>81.32</v>
      </c>
      <c r="D31" s="84">
        <v>0.34449135000000003</v>
      </c>
      <c r="E31" s="86">
        <v>65.047</v>
      </c>
      <c r="F31" s="86">
        <f t="shared" si="0"/>
        <v>146.71149135</v>
      </c>
      <c r="G31" s="89" t="s">
        <v>2</v>
      </c>
      <c r="H31" s="91">
        <v>52.073699999999995</v>
      </c>
      <c r="I31" s="84">
        <f t="shared" si="1"/>
        <v>94.63779134999999</v>
      </c>
      <c r="J31" s="87">
        <f t="shared" si="2"/>
        <v>0.363634863307141</v>
      </c>
      <c r="K31" s="88">
        <f t="shared" si="3"/>
        <v>0.34631891743537235</v>
      </c>
    </row>
    <row r="32" spans="1:11" ht="12" customHeight="1">
      <c r="A32" s="82">
        <v>1994</v>
      </c>
      <c r="B32" s="83">
        <f>+'[1]Pop'!D215</f>
        <v>263.436</v>
      </c>
      <c r="C32" s="84">
        <v>104.96</v>
      </c>
      <c r="D32" s="84">
        <v>0.41765114999999997</v>
      </c>
      <c r="E32" s="86">
        <v>52.073699999999995</v>
      </c>
      <c r="F32" s="86">
        <f t="shared" si="0"/>
        <v>157.45135115</v>
      </c>
      <c r="G32" s="89" t="s">
        <v>2</v>
      </c>
      <c r="H32" s="91">
        <v>62.412000000000006</v>
      </c>
      <c r="I32" s="84">
        <f t="shared" si="1"/>
        <v>95.03935114999999</v>
      </c>
      <c r="J32" s="87">
        <f t="shared" si="2"/>
        <v>0.3607682744575532</v>
      </c>
      <c r="K32" s="88">
        <f t="shared" si="3"/>
        <v>0.3435888328167173</v>
      </c>
    </row>
    <row r="33" spans="1:11" ht="12" customHeight="1">
      <c r="A33" s="82">
        <v>1995</v>
      </c>
      <c r="B33" s="83">
        <f>+'[1]Pop'!D216</f>
        <v>266.557</v>
      </c>
      <c r="C33" s="84">
        <v>124.1</v>
      </c>
      <c r="D33" s="84">
        <v>0.6349287</v>
      </c>
      <c r="E33" s="86">
        <v>62.412000000000006</v>
      </c>
      <c r="F33" s="86">
        <f t="shared" si="0"/>
        <v>187.1469287</v>
      </c>
      <c r="G33" s="89" t="s">
        <v>2</v>
      </c>
      <c r="H33" s="91">
        <v>63.2184</v>
      </c>
      <c r="I33" s="84">
        <f t="shared" si="1"/>
        <v>123.92852869999999</v>
      </c>
      <c r="J33" s="87">
        <f t="shared" si="2"/>
        <v>0.4649231822837141</v>
      </c>
      <c r="K33" s="88">
        <f t="shared" si="3"/>
        <v>0.44278398312734674</v>
      </c>
    </row>
    <row r="34" spans="1:11" ht="12" customHeight="1">
      <c r="A34" s="41">
        <v>1996</v>
      </c>
      <c r="B34" s="71">
        <f>+'[1]Pop'!D217</f>
        <v>269.667</v>
      </c>
      <c r="C34" s="42">
        <v>129.56</v>
      </c>
      <c r="D34" s="42">
        <v>0.6921348</v>
      </c>
      <c r="E34" s="44">
        <v>63.2184</v>
      </c>
      <c r="F34" s="44">
        <f t="shared" si="0"/>
        <v>193.4705348</v>
      </c>
      <c r="G34" s="47" t="s">
        <v>2</v>
      </c>
      <c r="H34" s="48">
        <v>62.20725000000001</v>
      </c>
      <c r="I34" s="42">
        <f t="shared" si="1"/>
        <v>131.26328479999998</v>
      </c>
      <c r="J34" s="45">
        <f t="shared" si="2"/>
        <v>0.4867606522118019</v>
      </c>
      <c r="K34" s="46">
        <f t="shared" si="3"/>
        <v>0.4635815735350494</v>
      </c>
    </row>
    <row r="35" spans="1:11" ht="12" customHeight="1">
      <c r="A35" s="41">
        <v>1997</v>
      </c>
      <c r="B35" s="71">
        <f>+'[1]Pop'!D218</f>
        <v>272.912</v>
      </c>
      <c r="C35" s="42">
        <v>132</v>
      </c>
      <c r="D35" s="42">
        <v>0.40307609999999994</v>
      </c>
      <c r="E35" s="44">
        <v>62.20725000000001</v>
      </c>
      <c r="F35" s="44">
        <f t="shared" si="0"/>
        <v>194.6103261</v>
      </c>
      <c r="G35" s="47" t="s">
        <v>2</v>
      </c>
      <c r="H35" s="48">
        <v>75.83205000000001</v>
      </c>
      <c r="I35" s="42">
        <f t="shared" si="1"/>
        <v>118.7782761</v>
      </c>
      <c r="J35" s="45">
        <f t="shared" si="2"/>
        <v>0.43522555292548515</v>
      </c>
      <c r="K35" s="46">
        <f t="shared" si="3"/>
        <v>0.41450052659570014</v>
      </c>
    </row>
    <row r="36" spans="1:11" ht="12" customHeight="1">
      <c r="A36" s="41">
        <v>1998</v>
      </c>
      <c r="B36" s="71">
        <f>+'[1]Pop'!D219</f>
        <v>276.115</v>
      </c>
      <c r="C36" s="42">
        <v>119.82</v>
      </c>
      <c r="D36" s="42">
        <v>0.3884013</v>
      </c>
      <c r="E36" s="44">
        <v>75.83205000000001</v>
      </c>
      <c r="F36" s="44">
        <f t="shared" si="0"/>
        <v>196.0404513</v>
      </c>
      <c r="G36" s="47" t="s">
        <v>2</v>
      </c>
      <c r="H36" s="48">
        <v>79.24244999999999</v>
      </c>
      <c r="I36" s="42">
        <f t="shared" si="1"/>
        <v>116.79800130000001</v>
      </c>
      <c r="J36" s="45">
        <f t="shared" si="2"/>
        <v>0.42300491208373325</v>
      </c>
      <c r="K36" s="46">
        <f t="shared" si="3"/>
        <v>0.40286182103212687</v>
      </c>
    </row>
    <row r="37" spans="1:11" ht="12" customHeight="1">
      <c r="A37" s="41">
        <v>1999</v>
      </c>
      <c r="B37" s="71">
        <f>+'[1]Pop'!D220</f>
        <v>279.295</v>
      </c>
      <c r="C37" s="42">
        <v>118.4</v>
      </c>
      <c r="D37" s="42">
        <v>0.53544855</v>
      </c>
      <c r="E37" s="44">
        <v>79.24244999999999</v>
      </c>
      <c r="F37" s="44">
        <f t="shared" si="0"/>
        <v>198.17789855</v>
      </c>
      <c r="G37" s="47" t="s">
        <v>2</v>
      </c>
      <c r="H37" s="48">
        <v>75.59264999999999</v>
      </c>
      <c r="I37" s="42">
        <f t="shared" si="1"/>
        <v>122.58524855000002</v>
      </c>
      <c r="J37" s="45">
        <f t="shared" si="2"/>
        <v>0.43890957070481035</v>
      </c>
      <c r="K37" s="46">
        <f t="shared" si="3"/>
        <v>0.4180091149569622</v>
      </c>
    </row>
    <row r="38" spans="1:11" ht="12" customHeight="1">
      <c r="A38" s="41">
        <v>2000</v>
      </c>
      <c r="B38" s="71">
        <f>+'[1]Pop'!D221</f>
        <v>282.385</v>
      </c>
      <c r="C38" s="42">
        <v>101.52</v>
      </c>
      <c r="D38" s="42">
        <v>1.0605472500000002</v>
      </c>
      <c r="E38" s="44">
        <v>75.59264999999999</v>
      </c>
      <c r="F38" s="44">
        <f t="shared" si="0"/>
        <v>178.17319725</v>
      </c>
      <c r="G38" s="47" t="s">
        <v>2</v>
      </c>
      <c r="H38" s="48">
        <v>49.2765</v>
      </c>
      <c r="I38" s="42">
        <f t="shared" si="1"/>
        <v>128.89669725</v>
      </c>
      <c r="J38" s="45">
        <f t="shared" si="2"/>
        <v>0.45645730917010463</v>
      </c>
      <c r="K38" s="46">
        <f t="shared" si="3"/>
        <v>0.4347212468286711</v>
      </c>
    </row>
    <row r="39" spans="1:11" ht="12" customHeight="1">
      <c r="A39" s="82">
        <v>2001</v>
      </c>
      <c r="B39" s="83">
        <f>+'[1]Pop'!D222</f>
        <v>285.309019</v>
      </c>
      <c r="C39" s="84">
        <v>118</v>
      </c>
      <c r="D39" s="84">
        <v>0.38455515</v>
      </c>
      <c r="E39" s="86">
        <v>49.2765</v>
      </c>
      <c r="F39" s="86">
        <f t="shared" si="0"/>
        <v>167.66105514999998</v>
      </c>
      <c r="G39" s="89" t="s">
        <v>2</v>
      </c>
      <c r="H39" s="91">
        <v>67.8951</v>
      </c>
      <c r="I39" s="84">
        <f t="shared" si="1"/>
        <v>99.76595514999998</v>
      </c>
      <c r="J39" s="87">
        <f t="shared" si="2"/>
        <v>0.3496768363638725</v>
      </c>
      <c r="K39" s="88">
        <f t="shared" si="3"/>
        <v>0.3330255584417833</v>
      </c>
    </row>
    <row r="40" spans="1:11" ht="12" customHeight="1">
      <c r="A40" s="82">
        <v>2002</v>
      </c>
      <c r="B40" s="83">
        <f>+'[1]Pop'!D223</f>
        <v>288.104818</v>
      </c>
      <c r="C40" s="84">
        <v>114.62</v>
      </c>
      <c r="D40" s="84">
        <v>0.78034425</v>
      </c>
      <c r="E40" s="86">
        <v>67.8951</v>
      </c>
      <c r="F40" s="86">
        <f t="shared" si="0"/>
        <v>183.29544425</v>
      </c>
      <c r="G40" s="89" t="s">
        <v>2</v>
      </c>
      <c r="H40" s="91">
        <v>61.5426</v>
      </c>
      <c r="I40" s="84">
        <f t="shared" si="1"/>
        <v>121.75284425000001</v>
      </c>
      <c r="J40" s="87">
        <f t="shared" si="2"/>
        <v>0.4225991258848021</v>
      </c>
      <c r="K40" s="88">
        <f t="shared" si="3"/>
        <v>0.4024753579855258</v>
      </c>
    </row>
    <row r="41" spans="1:11" ht="12" customHeight="1">
      <c r="A41" s="82">
        <v>2003</v>
      </c>
      <c r="B41" s="83">
        <f>+'[1]Pop'!D224</f>
        <v>290.819634</v>
      </c>
      <c r="C41" s="84">
        <v>109.2</v>
      </c>
      <c r="D41" s="84">
        <v>0.46369365</v>
      </c>
      <c r="E41" s="86">
        <v>61.5426</v>
      </c>
      <c r="F41" s="86">
        <f t="shared" si="0"/>
        <v>171.20629365</v>
      </c>
      <c r="G41" s="89" t="s">
        <v>2</v>
      </c>
      <c r="H41" s="91">
        <v>54.985350000000004</v>
      </c>
      <c r="I41" s="84">
        <f t="shared" si="1"/>
        <v>116.22094364999998</v>
      </c>
      <c r="J41" s="87">
        <f t="shared" si="2"/>
        <v>0.39963238400196865</v>
      </c>
      <c r="K41" s="88">
        <f t="shared" si="3"/>
        <v>0.3806022704780654</v>
      </c>
    </row>
    <row r="42" spans="1:11" ht="12" customHeight="1">
      <c r="A42" s="82">
        <v>2004</v>
      </c>
      <c r="B42" s="83">
        <f>+'[1]Pop'!D225</f>
        <v>293.463185</v>
      </c>
      <c r="C42" s="84">
        <v>81.06</v>
      </c>
      <c r="D42" s="84">
        <v>0.6100059</v>
      </c>
      <c r="E42" s="86">
        <v>54.985350000000004</v>
      </c>
      <c r="F42" s="86">
        <f t="shared" si="0"/>
        <v>136.65535590000002</v>
      </c>
      <c r="G42" s="89" t="s">
        <v>2</v>
      </c>
      <c r="H42" s="91">
        <v>60.27525000000001</v>
      </c>
      <c r="I42" s="84">
        <f t="shared" si="1"/>
        <v>76.38010590000002</v>
      </c>
      <c r="J42" s="87">
        <f t="shared" si="2"/>
        <v>0.26027150867322596</v>
      </c>
      <c r="K42" s="88">
        <f t="shared" si="3"/>
        <v>0.24787762730783425</v>
      </c>
    </row>
    <row r="43" spans="1:11" ht="12" customHeight="1">
      <c r="A43" s="82">
        <v>2005</v>
      </c>
      <c r="B43" s="83">
        <f>+'[1]Pop'!D226</f>
        <v>296.186216</v>
      </c>
      <c r="C43" s="84">
        <v>74.2</v>
      </c>
      <c r="D43" s="84">
        <v>2.13157455</v>
      </c>
      <c r="E43" s="86">
        <v>60.27525000000001</v>
      </c>
      <c r="F43" s="86">
        <f t="shared" si="0"/>
        <v>136.60682455</v>
      </c>
      <c r="G43" s="89" t="s">
        <v>2</v>
      </c>
      <c r="H43" s="91">
        <v>50.9817</v>
      </c>
      <c r="I43" s="84">
        <f t="shared" si="1"/>
        <v>85.62512455000001</v>
      </c>
      <c r="J43" s="87">
        <f t="shared" si="2"/>
        <v>0.2890921991791813</v>
      </c>
      <c r="K43" s="88">
        <f t="shared" si="3"/>
        <v>0.27532590398017265</v>
      </c>
    </row>
    <row r="44" spans="1:11" ht="12" customHeight="1">
      <c r="A44" s="41">
        <v>2006</v>
      </c>
      <c r="B44" s="71">
        <f>+'[1]Pop'!D227</f>
        <v>298.995825</v>
      </c>
      <c r="C44" s="42">
        <v>101.72</v>
      </c>
      <c r="D44" s="42">
        <v>5.47146075</v>
      </c>
      <c r="E44" s="44">
        <v>50.9817</v>
      </c>
      <c r="F44" s="44">
        <f t="shared" si="0"/>
        <v>158.17316075</v>
      </c>
      <c r="G44" s="47" t="s">
        <v>2</v>
      </c>
      <c r="H44" s="48">
        <v>50.8116</v>
      </c>
      <c r="I44" s="42">
        <f t="shared" si="1"/>
        <v>107.36156075</v>
      </c>
      <c r="J44" s="45">
        <f t="shared" si="2"/>
        <v>0.3590737788729993</v>
      </c>
      <c r="K44" s="46">
        <f t="shared" si="3"/>
        <v>0.34197502749809455</v>
      </c>
    </row>
    <row r="45" spans="1:11" ht="12" customHeight="1">
      <c r="A45" s="41">
        <v>2007</v>
      </c>
      <c r="B45" s="71">
        <f>+'[1]Pop'!D228</f>
        <v>302.003917</v>
      </c>
      <c r="C45" s="42">
        <v>97.94</v>
      </c>
      <c r="D45" s="42">
        <v>5.39138565</v>
      </c>
      <c r="E45" s="44">
        <v>50.8116</v>
      </c>
      <c r="F45" s="44">
        <f t="shared" si="0"/>
        <v>154.14298565</v>
      </c>
      <c r="G45" s="47" t="s">
        <v>2</v>
      </c>
      <c r="H45" s="48">
        <v>50.1963</v>
      </c>
      <c r="I45" s="42">
        <f t="shared" si="1"/>
        <v>103.94668565</v>
      </c>
      <c r="J45" s="45">
        <f t="shared" si="2"/>
        <v>0.34418985913351585</v>
      </c>
      <c r="K45" s="46">
        <f aca="true" t="shared" si="4" ref="K45:K50">J45/1.05</f>
        <v>0.32779986584144366</v>
      </c>
    </row>
    <row r="46" spans="1:11" ht="12" customHeight="1">
      <c r="A46" s="41">
        <v>2008</v>
      </c>
      <c r="B46" s="71">
        <f>+'[1]Pop'!D229</f>
        <v>304.797761</v>
      </c>
      <c r="C46" s="42">
        <v>88.26</v>
      </c>
      <c r="D46" s="42">
        <v>7.470132974997002</v>
      </c>
      <c r="E46" s="44">
        <v>50.1963</v>
      </c>
      <c r="F46" s="44">
        <f t="shared" si="0"/>
        <v>145.926432974997</v>
      </c>
      <c r="G46" s="47" t="s">
        <v>2</v>
      </c>
      <c r="H46" s="48">
        <v>46.9308</v>
      </c>
      <c r="I46" s="42">
        <f t="shared" si="1"/>
        <v>98.995632974997</v>
      </c>
      <c r="J46" s="45">
        <f t="shared" si="2"/>
        <v>0.3247912079478727</v>
      </c>
      <c r="K46" s="46">
        <f t="shared" si="4"/>
        <v>0.3093249599503549</v>
      </c>
    </row>
    <row r="47" spans="1:11" ht="12" customHeight="1">
      <c r="A47" s="41">
        <v>2009</v>
      </c>
      <c r="B47" s="71">
        <f>+'[1]Pop'!D230</f>
        <v>307.439406</v>
      </c>
      <c r="C47" s="42">
        <v>87.08</v>
      </c>
      <c r="D47" s="42">
        <v>6.889262783864999</v>
      </c>
      <c r="E47" s="44">
        <v>46.9308</v>
      </c>
      <c r="F47" s="44">
        <f t="shared" si="0"/>
        <v>140.900062783865</v>
      </c>
      <c r="G47" s="47" t="s">
        <v>2</v>
      </c>
      <c r="H47" s="48">
        <v>64.43115</v>
      </c>
      <c r="I47" s="42">
        <f t="shared" si="1"/>
        <v>76.468912783865</v>
      </c>
      <c r="J47" s="45">
        <f t="shared" si="2"/>
        <v>0.24872840400903257</v>
      </c>
      <c r="K47" s="46">
        <f t="shared" si="4"/>
        <v>0.23688419429431673</v>
      </c>
    </row>
    <row r="48" spans="1:11" ht="12" customHeight="1">
      <c r="A48" s="41">
        <v>2010</v>
      </c>
      <c r="B48" s="71">
        <f>+'[1]Pop'!D231</f>
        <v>309.741279</v>
      </c>
      <c r="C48" s="42">
        <v>113.68</v>
      </c>
      <c r="D48" s="42">
        <v>7.190373972243</v>
      </c>
      <c r="E48" s="44">
        <v>64.43115</v>
      </c>
      <c r="F48" s="44">
        <f t="shared" si="0"/>
        <v>185.301523972243</v>
      </c>
      <c r="G48" s="47" t="s">
        <v>2</v>
      </c>
      <c r="H48" s="48">
        <v>63.670950000000005</v>
      </c>
      <c r="I48" s="42">
        <f t="shared" si="1"/>
        <v>121.63057397224298</v>
      </c>
      <c r="J48" s="45">
        <f t="shared" si="2"/>
        <v>0.3926844183149479</v>
      </c>
      <c r="K48" s="46">
        <f t="shared" si="4"/>
        <v>0.3739851602999503</v>
      </c>
    </row>
    <row r="49" spans="1:11" ht="12" customHeight="1">
      <c r="A49" s="82">
        <v>2011</v>
      </c>
      <c r="B49" s="83">
        <f>+'[1]Pop'!D232</f>
        <v>311.973914</v>
      </c>
      <c r="C49" s="84">
        <v>78.22</v>
      </c>
      <c r="D49" s="84">
        <v>5.967734489871</v>
      </c>
      <c r="E49" s="86">
        <v>63.670950000000005</v>
      </c>
      <c r="F49" s="86">
        <f t="shared" si="0"/>
        <v>147.858684489871</v>
      </c>
      <c r="G49" s="89" t="s">
        <v>2</v>
      </c>
      <c r="H49" s="91">
        <v>57.44655</v>
      </c>
      <c r="I49" s="84">
        <f t="shared" si="1"/>
        <v>90.412134489871</v>
      </c>
      <c r="J49" s="87">
        <f t="shared" si="2"/>
        <v>0.2898067127813481</v>
      </c>
      <c r="K49" s="88">
        <f t="shared" si="4"/>
        <v>0.27600639312509345</v>
      </c>
    </row>
    <row r="50" spans="1:12" ht="12" customHeight="1">
      <c r="A50" s="82">
        <v>2012</v>
      </c>
      <c r="B50" s="83">
        <f>+'[1]Pop'!D233</f>
        <v>314.167558</v>
      </c>
      <c r="C50" s="84">
        <v>112.69</v>
      </c>
      <c r="D50" s="84">
        <v>10.329719342018999</v>
      </c>
      <c r="E50" s="86">
        <v>57.44655</v>
      </c>
      <c r="F50" s="86">
        <f t="shared" si="0"/>
        <v>180.46626934201902</v>
      </c>
      <c r="G50" s="89" t="s">
        <v>2</v>
      </c>
      <c r="H50" s="91">
        <v>60.709950000000006</v>
      </c>
      <c r="I50" s="84">
        <f t="shared" si="1"/>
        <v>119.75631934201901</v>
      </c>
      <c r="J50" s="87">
        <f t="shared" si="2"/>
        <v>0.38118614189317096</v>
      </c>
      <c r="K50" s="88">
        <f t="shared" si="4"/>
        <v>0.363034420850639</v>
      </c>
      <c r="L50"/>
    </row>
    <row r="51" spans="1:12" ht="12" customHeight="1">
      <c r="A51" s="92">
        <v>2013</v>
      </c>
      <c r="B51" s="93">
        <f>+'[1]Pop'!D234</f>
        <v>316.294766</v>
      </c>
      <c r="C51" s="94">
        <v>80.16</v>
      </c>
      <c r="D51" s="94">
        <v>16.958785928930997</v>
      </c>
      <c r="E51" s="95">
        <v>60.709950000000006</v>
      </c>
      <c r="F51" s="95">
        <f t="shared" si="0"/>
        <v>157.828735928931</v>
      </c>
      <c r="G51" s="125" t="s">
        <v>2</v>
      </c>
      <c r="H51" s="126">
        <v>63.2751</v>
      </c>
      <c r="I51" s="94">
        <f aca="true" t="shared" si="5" ref="I51:I57">F51-SUM(G51,H51)</f>
        <v>94.55363592893099</v>
      </c>
      <c r="J51" s="97">
        <f aca="true" t="shared" si="6" ref="J51:J57">IF(I51=0,0,IF(B51=0,0,I51/B51))</f>
        <v>0.298941513085079</v>
      </c>
      <c r="K51" s="98">
        <f aca="true" t="shared" si="7" ref="K51:K57">J51/1.05</f>
        <v>0.28470620293817045</v>
      </c>
      <c r="L51"/>
    </row>
    <row r="52" spans="1:12" ht="12" customHeight="1">
      <c r="A52" s="92">
        <v>2014</v>
      </c>
      <c r="B52" s="93">
        <f>+'[1]Pop'!D235</f>
        <v>318.576955</v>
      </c>
      <c r="C52" s="94">
        <v>89.78</v>
      </c>
      <c r="D52" s="94">
        <v>8.810471056464</v>
      </c>
      <c r="E52" s="95">
        <v>63.2751</v>
      </c>
      <c r="F52" s="95">
        <f t="shared" si="0"/>
        <v>161.865571056464</v>
      </c>
      <c r="G52" s="125" t="s">
        <v>2</v>
      </c>
      <c r="H52" s="126">
        <v>67.7565</v>
      </c>
      <c r="I52" s="94">
        <f t="shared" si="5"/>
        <v>94.109071056464</v>
      </c>
      <c r="J52" s="97">
        <f t="shared" si="6"/>
        <v>0.2954045155477866</v>
      </c>
      <c r="K52" s="98">
        <f t="shared" si="7"/>
        <v>0.2813376338550348</v>
      </c>
      <c r="L52"/>
    </row>
    <row r="53" spans="1:12" ht="12" customHeight="1">
      <c r="A53" s="92">
        <v>2015</v>
      </c>
      <c r="B53" s="93">
        <f>+'[1]Pop'!D236</f>
        <v>320.870703</v>
      </c>
      <c r="C53" s="94">
        <v>89.76</v>
      </c>
      <c r="D53" s="94">
        <v>4.620641673185999</v>
      </c>
      <c r="E53" s="95">
        <v>67.7565</v>
      </c>
      <c r="F53" s="95">
        <f>SUM(C53,D53,E53)</f>
        <v>162.13714167318602</v>
      </c>
      <c r="G53" s="125" t="s">
        <v>2</v>
      </c>
      <c r="H53" s="126">
        <v>60.733050000000006</v>
      </c>
      <c r="I53" s="94">
        <f t="shared" si="5"/>
        <v>101.40409167318602</v>
      </c>
      <c r="J53" s="97">
        <f t="shared" si="6"/>
        <v>0.31602789137525594</v>
      </c>
      <c r="K53" s="98">
        <f t="shared" si="7"/>
        <v>0.3009789441669104</v>
      </c>
      <c r="L53"/>
    </row>
    <row r="54" spans="1:12" ht="12" customHeight="1">
      <c r="A54" s="127">
        <v>2016</v>
      </c>
      <c r="B54" s="128">
        <f>+'[1]Pop'!D237</f>
        <v>323.161011</v>
      </c>
      <c r="C54" s="129">
        <v>66.46937419162273</v>
      </c>
      <c r="D54" s="129">
        <v>5.574788532621</v>
      </c>
      <c r="E54" s="130">
        <v>60.733050000000006</v>
      </c>
      <c r="F54" s="130">
        <f>SUM(C54,D54,E54)</f>
        <v>132.77721272424373</v>
      </c>
      <c r="G54" s="139" t="s">
        <v>2</v>
      </c>
      <c r="H54" s="140">
        <v>58.689750000000004</v>
      </c>
      <c r="I54" s="129">
        <f t="shared" si="5"/>
        <v>74.08746272424372</v>
      </c>
      <c r="J54" s="131">
        <f t="shared" si="6"/>
        <v>0.22925866735898945</v>
      </c>
      <c r="K54" s="132">
        <f t="shared" si="7"/>
        <v>0.21834158796094233</v>
      </c>
      <c r="L54"/>
    </row>
    <row r="55" spans="1:12" ht="12" customHeight="1">
      <c r="A55" s="169">
        <v>2017</v>
      </c>
      <c r="B55" s="170">
        <f>+'[1]Pop'!D238</f>
        <v>325.20603</v>
      </c>
      <c r="C55" s="171">
        <v>59.3446574470202</v>
      </c>
      <c r="D55" s="171">
        <v>8.069521974129</v>
      </c>
      <c r="E55" s="172">
        <v>58.689750000000004</v>
      </c>
      <c r="F55" s="172">
        <f>SUM(C55,D55,E55)</f>
        <v>126.1039294211492</v>
      </c>
      <c r="G55" s="175" t="s">
        <v>2</v>
      </c>
      <c r="H55" s="176">
        <v>56.7252</v>
      </c>
      <c r="I55" s="171">
        <f t="shared" si="5"/>
        <v>69.3787294211492</v>
      </c>
      <c r="J55" s="173">
        <f t="shared" si="6"/>
        <v>0.21333777058546302</v>
      </c>
      <c r="K55" s="174">
        <f t="shared" si="7"/>
        <v>0.2031788291290124</v>
      </c>
      <c r="L55"/>
    </row>
    <row r="56" spans="1:12" ht="12" customHeight="1">
      <c r="A56" s="169">
        <v>2018</v>
      </c>
      <c r="B56" s="170">
        <f>+'[1]Pop'!D239</f>
        <v>326.923976</v>
      </c>
      <c r="C56" s="171">
        <v>59.825115908864795</v>
      </c>
      <c r="D56" s="171">
        <v>6.8364795513629995</v>
      </c>
      <c r="E56" s="172">
        <v>56.7252</v>
      </c>
      <c r="F56" s="172">
        <f>SUM(C56,D56,E56)</f>
        <v>123.3867954602278</v>
      </c>
      <c r="G56" s="175" t="s">
        <v>2</v>
      </c>
      <c r="H56" s="176">
        <v>40.57935</v>
      </c>
      <c r="I56" s="171">
        <f t="shared" si="5"/>
        <v>82.8074454602278</v>
      </c>
      <c r="J56" s="173">
        <f t="shared" si="6"/>
        <v>0.2532926659995956</v>
      </c>
      <c r="K56" s="174">
        <f t="shared" si="7"/>
        <v>0.2412311104758053</v>
      </c>
      <c r="L56"/>
    </row>
    <row r="57" spans="1:12" ht="12" customHeight="1" thickBot="1">
      <c r="A57" s="133">
        <v>2019</v>
      </c>
      <c r="B57" s="134">
        <f>+'[1]Pop'!D240</f>
        <v>328.475998</v>
      </c>
      <c r="C57" s="184">
        <v>96.05309544005915</v>
      </c>
      <c r="D57" s="135">
        <v>6.717616582215</v>
      </c>
      <c r="E57" s="185">
        <v>40.57935</v>
      </c>
      <c r="F57" s="136">
        <f>SUM(C57,D57,E57)</f>
        <v>143.35006202227416</v>
      </c>
      <c r="G57" s="141" t="s">
        <v>2</v>
      </c>
      <c r="H57" s="186">
        <v>35.18025</v>
      </c>
      <c r="I57" s="135">
        <f t="shared" si="5"/>
        <v>108.16981202227416</v>
      </c>
      <c r="J57" s="137">
        <f t="shared" si="6"/>
        <v>0.32930811590767783</v>
      </c>
      <c r="K57" s="138">
        <f t="shared" si="7"/>
        <v>0.31362677705493125</v>
      </c>
      <c r="L57"/>
    </row>
    <row r="58" spans="1:11" ht="12" customHeight="1" thickTop="1">
      <c r="A58" s="295" t="s">
        <v>4</v>
      </c>
      <c r="B58" s="296"/>
      <c r="C58" s="296"/>
      <c r="D58" s="296"/>
      <c r="E58" s="296"/>
      <c r="F58" s="296"/>
      <c r="G58" s="296"/>
      <c r="H58" s="296"/>
      <c r="I58" s="296"/>
      <c r="J58" s="296"/>
      <c r="K58" s="297"/>
    </row>
    <row r="59" spans="1:11" ht="11.25" customHeight="1">
      <c r="A59" s="288"/>
      <c r="B59" s="289"/>
      <c r="C59" s="289"/>
      <c r="D59" s="289"/>
      <c r="E59" s="289"/>
      <c r="F59" s="289"/>
      <c r="G59" s="289"/>
      <c r="H59" s="289"/>
      <c r="I59" s="289"/>
      <c r="J59" s="289"/>
      <c r="K59" s="290"/>
    </row>
    <row r="60" spans="1:11" ht="12" customHeight="1">
      <c r="A60" s="270" t="s">
        <v>104</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88"/>
      <c r="B62" s="289"/>
      <c r="C62" s="289"/>
      <c r="D62" s="289"/>
      <c r="E62" s="289"/>
      <c r="F62" s="289"/>
      <c r="G62" s="289"/>
      <c r="H62" s="289"/>
      <c r="I62" s="289"/>
      <c r="J62" s="289"/>
      <c r="K62" s="290"/>
    </row>
    <row r="63" spans="1:11" ht="12" customHeight="1">
      <c r="A63" s="270" t="s">
        <v>97</v>
      </c>
      <c r="B63" s="271"/>
      <c r="C63" s="271"/>
      <c r="D63" s="271"/>
      <c r="E63" s="271"/>
      <c r="F63" s="271"/>
      <c r="G63" s="271"/>
      <c r="H63" s="271"/>
      <c r="I63" s="271"/>
      <c r="J63" s="271"/>
      <c r="K63" s="272"/>
    </row>
  </sheetData>
  <sheetProtection/>
  <mergeCells count="23">
    <mergeCell ref="C7:I7"/>
    <mergeCell ref="K4:K6"/>
    <mergeCell ref="G3:G6"/>
    <mergeCell ref="F3:F6"/>
    <mergeCell ref="I3:I6"/>
    <mergeCell ref="C3:C6"/>
    <mergeCell ref="J4:J6"/>
    <mergeCell ref="J1:K1"/>
    <mergeCell ref="A1:I1"/>
    <mergeCell ref="A63:K63"/>
    <mergeCell ref="A60:K61"/>
    <mergeCell ref="A62:K62"/>
    <mergeCell ref="A59:K59"/>
    <mergeCell ref="A58:K58"/>
    <mergeCell ref="D3:D6"/>
    <mergeCell ref="B2:B6"/>
    <mergeCell ref="J7:K7"/>
    <mergeCell ref="A2:A6"/>
    <mergeCell ref="E3:E6"/>
    <mergeCell ref="G2:H2"/>
    <mergeCell ref="I2:K2"/>
    <mergeCell ref="J3:K3"/>
    <mergeCell ref="H3:H6"/>
  </mergeCells>
  <printOptions horizontalCentered="1" verticalCentered="1"/>
  <pageMargins left="0.75" right="0.75" top="0.75" bottom="0.75" header="0.5" footer="0.5"/>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4" width="12.7109375" style="17" customWidth="1"/>
    <col min="5" max="5" width="13.28125" style="17" customWidth="1"/>
    <col min="6"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85</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45</v>
      </c>
      <c r="F3" s="258" t="s">
        <v>38</v>
      </c>
      <c r="G3" s="258" t="s">
        <v>39</v>
      </c>
      <c r="H3" s="258" t="s">
        <v>46</v>
      </c>
      <c r="I3" s="261" t="s">
        <v>73</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57</v>
      </c>
      <c r="D7" s="299"/>
      <c r="E7" s="299"/>
      <c r="F7" s="299"/>
      <c r="G7" s="299"/>
      <c r="H7" s="299"/>
      <c r="I7" s="299"/>
      <c r="J7" s="285" t="s">
        <v>56</v>
      </c>
      <c r="K7" s="286"/>
      <c r="L7" s="74"/>
    </row>
    <row r="8" spans="1:11" ht="12" customHeight="1">
      <c r="A8" s="41">
        <v>1970</v>
      </c>
      <c r="B8" s="71">
        <f>+'[1]Pop'!D191</f>
        <v>205.052</v>
      </c>
      <c r="C8" s="42">
        <v>264.9</v>
      </c>
      <c r="D8" s="47" t="s">
        <v>2</v>
      </c>
      <c r="E8" s="44">
        <v>190.63843999999997</v>
      </c>
      <c r="F8" s="44">
        <f aca="true" t="shared" si="0" ref="F8:F57">SUM(C8,D8,E8)</f>
        <v>455.5384399999999</v>
      </c>
      <c r="G8" s="47">
        <v>1.72398</v>
      </c>
      <c r="H8" s="48">
        <v>168.2444</v>
      </c>
      <c r="I8" s="42">
        <f aca="true" t="shared" si="1" ref="I8:I50">F8-SUM(G8,H8)</f>
        <v>285.5700599999999</v>
      </c>
      <c r="J8" s="45">
        <f aca="true" t="shared" si="2" ref="J8:J50">IF(I8=0,0,IF(B8=0,0,I8/B8))</f>
        <v>1.3926714199325045</v>
      </c>
      <c r="K8" s="46">
        <f>J8/1.18</f>
        <v>1.180230016891953</v>
      </c>
    </row>
    <row r="9" spans="1:11" ht="12" customHeight="1">
      <c r="A9" s="82">
        <v>1971</v>
      </c>
      <c r="B9" s="83">
        <f>+'[1]Pop'!D192</f>
        <v>207.661</v>
      </c>
      <c r="C9" s="84">
        <v>279.6</v>
      </c>
      <c r="D9" s="89" t="s">
        <v>2</v>
      </c>
      <c r="E9" s="86">
        <v>168.2444</v>
      </c>
      <c r="F9" s="86">
        <f t="shared" si="0"/>
        <v>447.84440000000006</v>
      </c>
      <c r="G9" s="89">
        <v>0.9723199999999999</v>
      </c>
      <c r="H9" s="91">
        <v>158.25805999999997</v>
      </c>
      <c r="I9" s="84">
        <f t="shared" si="1"/>
        <v>288.6140200000001</v>
      </c>
      <c r="J9" s="87">
        <f t="shared" si="2"/>
        <v>1.3898325636494098</v>
      </c>
      <c r="K9" s="88">
        <f aca="true" t="shared" si="3" ref="K9:K43">J9/1.18</f>
        <v>1.1778242064825508</v>
      </c>
    </row>
    <row r="10" spans="1:11" ht="12" customHeight="1">
      <c r="A10" s="82">
        <v>1972</v>
      </c>
      <c r="B10" s="83">
        <f>+'[1]Pop'!D193</f>
        <v>209.896</v>
      </c>
      <c r="C10" s="84">
        <v>302.6</v>
      </c>
      <c r="D10" s="89" t="s">
        <v>2</v>
      </c>
      <c r="E10" s="86">
        <v>158.25805999999997</v>
      </c>
      <c r="F10" s="86">
        <f t="shared" si="0"/>
        <v>460.85806</v>
      </c>
      <c r="G10" s="89">
        <v>1.4702799999999998</v>
      </c>
      <c r="H10" s="91">
        <v>175.8318</v>
      </c>
      <c r="I10" s="84">
        <f t="shared" si="1"/>
        <v>283.55598000000003</v>
      </c>
      <c r="J10" s="87">
        <f t="shared" si="2"/>
        <v>1.350935606204978</v>
      </c>
      <c r="K10" s="88">
        <f t="shared" si="3"/>
        <v>1.1448606832245576</v>
      </c>
    </row>
    <row r="11" spans="1:11" ht="12" customHeight="1">
      <c r="A11" s="82">
        <v>1973</v>
      </c>
      <c r="B11" s="83">
        <f>+'[1]Pop'!D194</f>
        <v>211.909</v>
      </c>
      <c r="C11" s="84">
        <v>388.3</v>
      </c>
      <c r="D11" s="89" t="s">
        <v>2</v>
      </c>
      <c r="E11" s="86">
        <v>175.8318</v>
      </c>
      <c r="F11" s="86">
        <f t="shared" si="0"/>
        <v>564.1318</v>
      </c>
      <c r="G11" s="89">
        <v>2.8650399999999996</v>
      </c>
      <c r="H11" s="91">
        <v>204.81496</v>
      </c>
      <c r="I11" s="84">
        <f t="shared" si="1"/>
        <v>356.4518</v>
      </c>
      <c r="J11" s="87">
        <f t="shared" si="2"/>
        <v>1.682098447918682</v>
      </c>
      <c r="K11" s="88">
        <f t="shared" si="3"/>
        <v>1.4255071592531203</v>
      </c>
    </row>
    <row r="12" spans="1:11" ht="12" customHeight="1">
      <c r="A12" s="82">
        <v>1974</v>
      </c>
      <c r="B12" s="83">
        <f>+'[1]Pop'!D195</f>
        <v>213.854</v>
      </c>
      <c r="C12" s="84">
        <v>324.7</v>
      </c>
      <c r="D12" s="89" t="s">
        <v>2</v>
      </c>
      <c r="E12" s="86">
        <v>204.81496</v>
      </c>
      <c r="F12" s="86">
        <f t="shared" si="0"/>
        <v>529.51496</v>
      </c>
      <c r="G12" s="89">
        <v>3.4396999999999998</v>
      </c>
      <c r="H12" s="91">
        <v>211.39936</v>
      </c>
      <c r="I12" s="84">
        <f t="shared" si="1"/>
        <v>314.67589999999996</v>
      </c>
      <c r="J12" s="87">
        <f t="shared" si="2"/>
        <v>1.4714520186669406</v>
      </c>
      <c r="K12" s="88">
        <f t="shared" si="3"/>
        <v>1.2469932361584244</v>
      </c>
    </row>
    <row r="13" spans="1:11" ht="12" customHeight="1">
      <c r="A13" s="82">
        <v>1975</v>
      </c>
      <c r="B13" s="83">
        <f>+'[1]Pop'!D196</f>
        <v>215.973</v>
      </c>
      <c r="C13" s="84">
        <v>269.2</v>
      </c>
      <c r="D13" s="89" t="s">
        <v>2</v>
      </c>
      <c r="E13" s="86">
        <v>211.39936</v>
      </c>
      <c r="F13" s="86">
        <f t="shared" si="0"/>
        <v>480.59936</v>
      </c>
      <c r="G13" s="89">
        <v>3.2922</v>
      </c>
      <c r="H13" s="91">
        <v>230.93426</v>
      </c>
      <c r="I13" s="84">
        <f t="shared" si="1"/>
        <v>246.3729</v>
      </c>
      <c r="J13" s="87">
        <f t="shared" si="2"/>
        <v>1.1407578725118417</v>
      </c>
      <c r="K13" s="88">
        <f t="shared" si="3"/>
        <v>0.9667439597557981</v>
      </c>
    </row>
    <row r="14" spans="1:11" ht="12" customHeight="1">
      <c r="A14" s="41">
        <v>1976</v>
      </c>
      <c r="B14" s="71">
        <f>+'[1]Pop'!D197</f>
        <v>218.035</v>
      </c>
      <c r="C14" s="42">
        <v>248.2</v>
      </c>
      <c r="D14" s="47" t="s">
        <v>2</v>
      </c>
      <c r="E14" s="44">
        <v>230.93426</v>
      </c>
      <c r="F14" s="44">
        <f t="shared" si="0"/>
        <v>479.13426</v>
      </c>
      <c r="G14" s="47">
        <v>5.62152</v>
      </c>
      <c r="H14" s="48">
        <v>145.66746</v>
      </c>
      <c r="I14" s="42">
        <f t="shared" si="1"/>
        <v>327.84528</v>
      </c>
      <c r="J14" s="45">
        <f t="shared" si="2"/>
        <v>1.503636021739629</v>
      </c>
      <c r="K14" s="46">
        <f t="shared" si="3"/>
        <v>1.274267815033584</v>
      </c>
    </row>
    <row r="15" spans="1:11" ht="12" customHeight="1">
      <c r="A15" s="41">
        <v>1977</v>
      </c>
      <c r="B15" s="71">
        <f>+'[1]Pop'!D198</f>
        <v>220.23899999999998</v>
      </c>
      <c r="C15" s="42">
        <v>313.1</v>
      </c>
      <c r="D15" s="47" t="s">
        <v>2</v>
      </c>
      <c r="E15" s="44">
        <v>145.66746</v>
      </c>
      <c r="F15" s="44">
        <f t="shared" si="0"/>
        <v>458.76746</v>
      </c>
      <c r="G15" s="47">
        <v>5.770199999999999</v>
      </c>
      <c r="H15" s="48">
        <v>153.09202</v>
      </c>
      <c r="I15" s="42">
        <f t="shared" si="1"/>
        <v>299.90524000000005</v>
      </c>
      <c r="J15" s="45">
        <f t="shared" si="2"/>
        <v>1.3617263064216605</v>
      </c>
      <c r="K15" s="46">
        <f t="shared" si="3"/>
        <v>1.1540053444251361</v>
      </c>
    </row>
    <row r="16" spans="1:11" ht="12" customHeight="1">
      <c r="A16" s="41">
        <v>1978</v>
      </c>
      <c r="B16" s="71">
        <f>+'[1]Pop'!D199</f>
        <v>222.585</v>
      </c>
      <c r="C16" s="42">
        <v>347.1</v>
      </c>
      <c r="D16" s="47" t="s">
        <v>2</v>
      </c>
      <c r="E16" s="44">
        <v>153.09202</v>
      </c>
      <c r="F16" s="44">
        <f t="shared" si="0"/>
        <v>500.19202</v>
      </c>
      <c r="G16" s="43" t="s">
        <v>2</v>
      </c>
      <c r="H16" s="48">
        <v>195.00208</v>
      </c>
      <c r="I16" s="42">
        <f t="shared" si="1"/>
        <v>305.18994</v>
      </c>
      <c r="J16" s="45">
        <f t="shared" si="2"/>
        <v>1.3711163825055595</v>
      </c>
      <c r="K16" s="46">
        <f t="shared" si="3"/>
        <v>1.1619630360216606</v>
      </c>
    </row>
    <row r="17" spans="1:11" ht="12" customHeight="1">
      <c r="A17" s="41">
        <v>1979</v>
      </c>
      <c r="B17" s="71">
        <f>+'[1]Pop'!D200</f>
        <v>225.055</v>
      </c>
      <c r="C17" s="42">
        <v>334.8</v>
      </c>
      <c r="D17" s="47" t="s">
        <v>2</v>
      </c>
      <c r="E17" s="44">
        <v>195.00208</v>
      </c>
      <c r="F17" s="44">
        <f t="shared" si="0"/>
        <v>529.80208</v>
      </c>
      <c r="G17" s="43" t="s">
        <v>2</v>
      </c>
      <c r="H17" s="48">
        <v>213.90686</v>
      </c>
      <c r="I17" s="42">
        <f t="shared" si="1"/>
        <v>315.89522000000005</v>
      </c>
      <c r="J17" s="45">
        <f t="shared" si="2"/>
        <v>1.403635644620204</v>
      </c>
      <c r="K17" s="46">
        <f t="shared" si="3"/>
        <v>1.1895217327289866</v>
      </c>
    </row>
    <row r="18" spans="1:11" ht="12" customHeight="1">
      <c r="A18" s="41">
        <v>1980</v>
      </c>
      <c r="B18" s="71">
        <f>+'[1]Pop'!D201</f>
        <v>227.726</v>
      </c>
      <c r="C18" s="42">
        <v>321.18</v>
      </c>
      <c r="D18" s="47" t="s">
        <v>2</v>
      </c>
      <c r="E18" s="44">
        <v>213.90686</v>
      </c>
      <c r="F18" s="44">
        <f t="shared" si="0"/>
        <v>535.08686</v>
      </c>
      <c r="G18" s="43" t="s">
        <v>2</v>
      </c>
      <c r="H18" s="48">
        <v>224.61418</v>
      </c>
      <c r="I18" s="42">
        <f t="shared" si="1"/>
        <v>310.47267999999997</v>
      </c>
      <c r="J18" s="45">
        <f t="shared" si="2"/>
        <v>1.363360705409132</v>
      </c>
      <c r="K18" s="46">
        <f t="shared" si="3"/>
        <v>1.1553904283128238</v>
      </c>
    </row>
    <row r="19" spans="1:11" ht="12" customHeight="1">
      <c r="A19" s="82">
        <v>1981</v>
      </c>
      <c r="B19" s="83">
        <f>+'[1]Pop'!D202</f>
        <v>229.966</v>
      </c>
      <c r="C19" s="84">
        <v>369.02</v>
      </c>
      <c r="D19" s="89" t="s">
        <v>2</v>
      </c>
      <c r="E19" s="86">
        <v>224.61418</v>
      </c>
      <c r="F19" s="86">
        <f t="shared" si="0"/>
        <v>593.63418</v>
      </c>
      <c r="G19" s="85" t="s">
        <v>2</v>
      </c>
      <c r="H19" s="91">
        <v>209.75798</v>
      </c>
      <c r="I19" s="84">
        <f t="shared" si="1"/>
        <v>383.87620000000004</v>
      </c>
      <c r="J19" s="87">
        <f t="shared" si="2"/>
        <v>1.6692737187236375</v>
      </c>
      <c r="K19" s="88">
        <f t="shared" si="3"/>
        <v>1.4146387446810489</v>
      </c>
    </row>
    <row r="20" spans="1:11" ht="12" customHeight="1">
      <c r="A20" s="82">
        <v>1982</v>
      </c>
      <c r="B20" s="83">
        <f>+'[1]Pop'!D203</f>
        <v>232.188</v>
      </c>
      <c r="C20" s="90">
        <v>387.62</v>
      </c>
      <c r="D20" s="89" t="s">
        <v>2</v>
      </c>
      <c r="E20" s="86">
        <v>209.75798</v>
      </c>
      <c r="F20" s="86">
        <f t="shared" si="0"/>
        <v>597.37798</v>
      </c>
      <c r="G20" s="85" t="s">
        <v>2</v>
      </c>
      <c r="H20" s="91">
        <v>240.956</v>
      </c>
      <c r="I20" s="84">
        <f t="shared" si="1"/>
        <v>356.42197999999996</v>
      </c>
      <c r="J20" s="87">
        <f t="shared" si="2"/>
        <v>1.535057711854187</v>
      </c>
      <c r="K20" s="88">
        <f t="shared" si="3"/>
        <v>1.3008963659781247</v>
      </c>
    </row>
    <row r="21" spans="1:11" ht="12" customHeight="1">
      <c r="A21" s="82">
        <v>1983</v>
      </c>
      <c r="B21" s="83">
        <f>+'[1]Pop'!D204</f>
        <v>234.307</v>
      </c>
      <c r="C21" s="90">
        <v>356.92</v>
      </c>
      <c r="D21" s="89" t="s">
        <v>2</v>
      </c>
      <c r="E21" s="86">
        <v>240.956</v>
      </c>
      <c r="F21" s="86">
        <f t="shared" si="0"/>
        <v>597.876</v>
      </c>
      <c r="G21" s="85" t="s">
        <v>2</v>
      </c>
      <c r="H21" s="91">
        <v>250.1659</v>
      </c>
      <c r="I21" s="84">
        <f t="shared" si="1"/>
        <v>347.7101</v>
      </c>
      <c r="J21" s="87">
        <f t="shared" si="2"/>
        <v>1.483993649357467</v>
      </c>
      <c r="K21" s="88">
        <f t="shared" si="3"/>
        <v>1.2576217367436162</v>
      </c>
    </row>
    <row r="22" spans="1:11" ht="12" customHeight="1">
      <c r="A22" s="82">
        <v>1984</v>
      </c>
      <c r="B22" s="83">
        <f>+'[1]Pop'!D205</f>
        <v>236.348</v>
      </c>
      <c r="C22" s="84">
        <v>403.16</v>
      </c>
      <c r="D22" s="89" t="s">
        <v>2</v>
      </c>
      <c r="E22" s="86">
        <v>250.1659</v>
      </c>
      <c r="F22" s="86">
        <f t="shared" si="0"/>
        <v>653.3259</v>
      </c>
      <c r="G22" s="85" t="s">
        <v>2</v>
      </c>
      <c r="H22" s="91">
        <v>223.91562</v>
      </c>
      <c r="I22" s="84">
        <f t="shared" si="1"/>
        <v>429.41028000000006</v>
      </c>
      <c r="J22" s="87">
        <f t="shared" si="2"/>
        <v>1.8168559920117793</v>
      </c>
      <c r="K22" s="88">
        <f t="shared" si="3"/>
        <v>1.5397084678065927</v>
      </c>
    </row>
    <row r="23" spans="1:11" ht="12" customHeight="1">
      <c r="A23" s="82">
        <v>1985</v>
      </c>
      <c r="B23" s="83">
        <f>+'[1]Pop'!D206</f>
        <v>238.466</v>
      </c>
      <c r="C23" s="84">
        <v>425.6</v>
      </c>
      <c r="D23" s="89" t="s">
        <v>2</v>
      </c>
      <c r="E23" s="86">
        <v>223.91562</v>
      </c>
      <c r="F23" s="86">
        <f t="shared" si="0"/>
        <v>649.51562</v>
      </c>
      <c r="G23" s="85" t="s">
        <v>2</v>
      </c>
      <c r="H23" s="91">
        <v>202.823</v>
      </c>
      <c r="I23" s="84">
        <f t="shared" si="1"/>
        <v>446.69262000000003</v>
      </c>
      <c r="J23" s="87">
        <f t="shared" si="2"/>
        <v>1.873192069309671</v>
      </c>
      <c r="K23" s="88">
        <f t="shared" si="3"/>
        <v>1.5874509061946367</v>
      </c>
    </row>
    <row r="24" spans="1:11" ht="12" customHeight="1">
      <c r="A24" s="41">
        <v>1986</v>
      </c>
      <c r="B24" s="71">
        <f>+'[1]Pop'!D207</f>
        <v>240.651</v>
      </c>
      <c r="C24" s="42">
        <v>378.6</v>
      </c>
      <c r="D24" s="47" t="s">
        <v>2</v>
      </c>
      <c r="E24" s="44">
        <v>202.823</v>
      </c>
      <c r="F24" s="44">
        <f t="shared" si="0"/>
        <v>581.423</v>
      </c>
      <c r="G24" s="43" t="s">
        <v>2</v>
      </c>
      <c r="H24" s="48">
        <v>215.483</v>
      </c>
      <c r="I24" s="42">
        <f t="shared" si="1"/>
        <v>365.94</v>
      </c>
      <c r="J24" s="45">
        <f t="shared" si="2"/>
        <v>1.5206253038632709</v>
      </c>
      <c r="K24" s="46">
        <f t="shared" si="3"/>
        <v>1.2886655117485346</v>
      </c>
    </row>
    <row r="25" spans="1:11" ht="12" customHeight="1">
      <c r="A25" s="41">
        <v>1987</v>
      </c>
      <c r="B25" s="71">
        <f>+'[1]Pop'!D208</f>
        <v>242.804</v>
      </c>
      <c r="C25" s="42">
        <v>410.06</v>
      </c>
      <c r="D25" s="47" t="s">
        <v>2</v>
      </c>
      <c r="E25" s="44">
        <v>215.483</v>
      </c>
      <c r="F25" s="44">
        <f t="shared" si="0"/>
        <v>625.543</v>
      </c>
      <c r="G25" s="43" t="s">
        <v>2</v>
      </c>
      <c r="H25" s="48">
        <v>218.82</v>
      </c>
      <c r="I25" s="42">
        <f t="shared" si="1"/>
        <v>406.723</v>
      </c>
      <c r="J25" s="45">
        <f t="shared" si="2"/>
        <v>1.6751083178201347</v>
      </c>
      <c r="K25" s="46">
        <f t="shared" si="3"/>
        <v>1.4195833201865549</v>
      </c>
    </row>
    <row r="26" spans="1:11" ht="12" customHeight="1">
      <c r="A26" s="41">
        <v>1988</v>
      </c>
      <c r="B26" s="71">
        <f>+'[1]Pop'!D209</f>
        <v>245.021</v>
      </c>
      <c r="C26" s="42">
        <v>375.3</v>
      </c>
      <c r="D26" s="47" t="s">
        <v>2</v>
      </c>
      <c r="E26" s="44">
        <v>218.82</v>
      </c>
      <c r="F26" s="44">
        <f t="shared" si="0"/>
        <v>594.12</v>
      </c>
      <c r="G26" s="43" t="s">
        <v>2</v>
      </c>
      <c r="H26" s="48">
        <v>172.776</v>
      </c>
      <c r="I26" s="42">
        <f t="shared" si="1"/>
        <v>421.344</v>
      </c>
      <c r="J26" s="45">
        <f t="shared" si="2"/>
        <v>1.7196240322258094</v>
      </c>
      <c r="K26" s="46">
        <f t="shared" si="3"/>
        <v>1.4573085018862793</v>
      </c>
    </row>
    <row r="27" spans="1:11" ht="12" customHeight="1">
      <c r="A27" s="41">
        <v>1989</v>
      </c>
      <c r="B27" s="71">
        <f>+'[1]Pop'!D210</f>
        <v>247.342</v>
      </c>
      <c r="C27" s="42">
        <v>545.62</v>
      </c>
      <c r="D27" s="42">
        <v>30.26268646279999</v>
      </c>
      <c r="E27" s="44">
        <v>172.776</v>
      </c>
      <c r="F27" s="44">
        <f t="shared" si="0"/>
        <v>748.6586864628</v>
      </c>
      <c r="G27" s="47">
        <v>5.764816745599999</v>
      </c>
      <c r="H27" s="48">
        <v>245.088</v>
      </c>
      <c r="I27" s="42">
        <f t="shared" si="1"/>
        <v>497.80586971720004</v>
      </c>
      <c r="J27" s="45">
        <f t="shared" si="2"/>
        <v>2.0126216724907215</v>
      </c>
      <c r="K27" s="46">
        <f t="shared" si="3"/>
        <v>1.7056115868565438</v>
      </c>
    </row>
    <row r="28" spans="1:11" ht="12" customHeight="1">
      <c r="A28" s="41">
        <v>1990</v>
      </c>
      <c r="B28" s="71">
        <f>+'[1]Pop'!D211</f>
        <v>250.132</v>
      </c>
      <c r="C28" s="42">
        <v>536.96</v>
      </c>
      <c r="D28" s="42">
        <v>14.964475619999998</v>
      </c>
      <c r="E28" s="44">
        <v>245.088</v>
      </c>
      <c r="F28" s="44">
        <f t="shared" si="0"/>
        <v>797.01247562</v>
      </c>
      <c r="G28" s="47">
        <v>12.7573694</v>
      </c>
      <c r="H28" s="48">
        <v>298.75711999999993</v>
      </c>
      <c r="I28" s="42">
        <f t="shared" si="1"/>
        <v>485.4979862200001</v>
      </c>
      <c r="J28" s="45">
        <f t="shared" si="2"/>
        <v>1.9409671142436797</v>
      </c>
      <c r="K28" s="46">
        <f t="shared" si="3"/>
        <v>1.6448873849522712</v>
      </c>
    </row>
    <row r="29" spans="1:11" ht="12" customHeight="1">
      <c r="A29" s="82">
        <v>1991</v>
      </c>
      <c r="B29" s="83">
        <f>+'[1]Pop'!D212</f>
        <v>253.493</v>
      </c>
      <c r="C29" s="84">
        <v>456.2</v>
      </c>
      <c r="D29" s="84">
        <v>10.414164339999997</v>
      </c>
      <c r="E29" s="86">
        <v>298.75711999999993</v>
      </c>
      <c r="F29" s="86">
        <f t="shared" si="0"/>
        <v>765.3712843399999</v>
      </c>
      <c r="G29" s="89">
        <v>11.08089738</v>
      </c>
      <c r="H29" s="91">
        <v>293.50966</v>
      </c>
      <c r="I29" s="84">
        <f t="shared" si="1"/>
        <v>460.78072695999987</v>
      </c>
      <c r="J29" s="87">
        <f t="shared" si="2"/>
        <v>1.8177256451262949</v>
      </c>
      <c r="K29" s="88">
        <f t="shared" si="3"/>
        <v>1.5404454619714365</v>
      </c>
    </row>
    <row r="30" spans="1:11" ht="12" customHeight="1">
      <c r="A30" s="82">
        <v>1992</v>
      </c>
      <c r="B30" s="83">
        <f>+'[1]Pop'!D213</f>
        <v>256.894</v>
      </c>
      <c r="C30" s="84">
        <v>383.12</v>
      </c>
      <c r="D30" s="84">
        <v>6.02036</v>
      </c>
      <c r="E30" s="86">
        <v>293.50966</v>
      </c>
      <c r="F30" s="86">
        <f t="shared" si="0"/>
        <v>682.65002</v>
      </c>
      <c r="G30" s="89">
        <v>11.801179999999999</v>
      </c>
      <c r="H30" s="91">
        <v>224.74869999999996</v>
      </c>
      <c r="I30" s="84">
        <f t="shared" si="1"/>
        <v>446.1001400000001</v>
      </c>
      <c r="J30" s="87">
        <f t="shared" si="2"/>
        <v>1.736514437861531</v>
      </c>
      <c r="K30" s="88">
        <f t="shared" si="3"/>
        <v>1.4716224049673992</v>
      </c>
    </row>
    <row r="31" spans="1:11" ht="12" customHeight="1">
      <c r="A31" s="82">
        <v>1993</v>
      </c>
      <c r="B31" s="83">
        <f>+'[1]Pop'!D214</f>
        <v>260.255</v>
      </c>
      <c r="C31" s="84">
        <v>445.6</v>
      </c>
      <c r="D31" s="84">
        <v>12.28444074</v>
      </c>
      <c r="E31" s="86">
        <v>224.74869999999996</v>
      </c>
      <c r="F31" s="86">
        <f t="shared" si="0"/>
        <v>682.6331407399999</v>
      </c>
      <c r="G31" s="89">
        <v>12.0940442</v>
      </c>
      <c r="H31" s="91">
        <v>218.40619999999998</v>
      </c>
      <c r="I31" s="84">
        <f t="shared" si="1"/>
        <v>452.13289653999993</v>
      </c>
      <c r="J31" s="87">
        <f t="shared" si="2"/>
        <v>1.737268819196557</v>
      </c>
      <c r="K31" s="88">
        <f t="shared" si="3"/>
        <v>1.472261711183523</v>
      </c>
    </row>
    <row r="32" spans="1:11" ht="12" customHeight="1">
      <c r="A32" s="82">
        <v>1994</v>
      </c>
      <c r="B32" s="83">
        <f>+'[1]Pop'!D215</f>
        <v>263.436</v>
      </c>
      <c r="C32" s="84">
        <v>557.56</v>
      </c>
      <c r="D32" s="84">
        <v>10.8974475</v>
      </c>
      <c r="E32" s="86">
        <v>218.40619999999998</v>
      </c>
      <c r="F32" s="86">
        <f t="shared" si="0"/>
        <v>786.8636475</v>
      </c>
      <c r="G32" s="89">
        <v>12.026209539999998</v>
      </c>
      <c r="H32" s="91">
        <v>265.12357999999995</v>
      </c>
      <c r="I32" s="84">
        <f t="shared" si="1"/>
        <v>509.71385796</v>
      </c>
      <c r="J32" s="87">
        <f t="shared" si="2"/>
        <v>1.9348678918598825</v>
      </c>
      <c r="K32" s="88">
        <f t="shared" si="3"/>
        <v>1.6397185524236293</v>
      </c>
    </row>
    <row r="33" spans="1:11" ht="12" customHeight="1">
      <c r="A33" s="82">
        <v>1995</v>
      </c>
      <c r="B33" s="83">
        <f>+'[1]Pop'!D216</f>
        <v>266.557</v>
      </c>
      <c r="C33" s="84">
        <v>457.54</v>
      </c>
      <c r="D33" s="84">
        <v>6.709704199999999</v>
      </c>
      <c r="E33" s="86">
        <v>265.12357999999995</v>
      </c>
      <c r="F33" s="86">
        <f t="shared" si="0"/>
        <v>729.3732842</v>
      </c>
      <c r="G33" s="89">
        <v>20.58232936</v>
      </c>
      <c r="H33" s="91">
        <v>264.67046</v>
      </c>
      <c r="I33" s="84">
        <f t="shared" si="1"/>
        <v>444.12049483999994</v>
      </c>
      <c r="J33" s="87">
        <f t="shared" si="2"/>
        <v>1.6661370545136684</v>
      </c>
      <c r="K33" s="88">
        <f t="shared" si="3"/>
        <v>1.4119805546726005</v>
      </c>
    </row>
    <row r="34" spans="1:11" ht="12" customHeight="1">
      <c r="A34" s="41">
        <v>1996</v>
      </c>
      <c r="B34" s="71">
        <f>+'[1]Pop'!D217</f>
        <v>269.667</v>
      </c>
      <c r="C34" s="42">
        <v>496.44</v>
      </c>
      <c r="D34" s="42">
        <v>10.396860819999999</v>
      </c>
      <c r="E34" s="44">
        <v>264.67046</v>
      </c>
      <c r="F34" s="44">
        <f t="shared" si="0"/>
        <v>771.5073208199999</v>
      </c>
      <c r="G34" s="47">
        <v>18.12695704</v>
      </c>
      <c r="H34" s="48">
        <v>239.07626</v>
      </c>
      <c r="I34" s="42">
        <f t="shared" si="1"/>
        <v>514.3041037799999</v>
      </c>
      <c r="J34" s="45">
        <f t="shared" si="2"/>
        <v>1.9071822053866432</v>
      </c>
      <c r="K34" s="46">
        <f t="shared" si="3"/>
        <v>1.6162561062598673</v>
      </c>
    </row>
    <row r="35" spans="1:11" ht="12" customHeight="1">
      <c r="A35" s="41">
        <v>1997</v>
      </c>
      <c r="B35" s="71">
        <f>+'[1]Pop'!D218</f>
        <v>272.912</v>
      </c>
      <c r="C35" s="42">
        <v>514.64</v>
      </c>
      <c r="D35" s="42">
        <v>14.217043559999999</v>
      </c>
      <c r="E35" s="44">
        <v>239.07626</v>
      </c>
      <c r="F35" s="44">
        <f t="shared" si="0"/>
        <v>767.93330356</v>
      </c>
      <c r="G35" s="47">
        <v>17.74836348</v>
      </c>
      <c r="H35" s="48">
        <v>272.17998</v>
      </c>
      <c r="I35" s="42">
        <f t="shared" si="1"/>
        <v>478.00496008</v>
      </c>
      <c r="J35" s="45">
        <f t="shared" si="2"/>
        <v>1.7514985053057397</v>
      </c>
      <c r="K35" s="46">
        <f t="shared" si="3"/>
        <v>1.4843207672082541</v>
      </c>
    </row>
    <row r="36" spans="1:11" ht="12" customHeight="1">
      <c r="A36" s="41">
        <v>1998</v>
      </c>
      <c r="B36" s="71">
        <f>+'[1]Pop'!D219</f>
        <v>276.115</v>
      </c>
      <c r="C36" s="42">
        <v>521.42</v>
      </c>
      <c r="D36" s="42">
        <v>18.380626359999997</v>
      </c>
      <c r="E36" s="44">
        <v>272.17998</v>
      </c>
      <c r="F36" s="44">
        <f t="shared" si="0"/>
        <v>811.9806063599999</v>
      </c>
      <c r="G36" s="47">
        <v>22.20117608</v>
      </c>
      <c r="H36" s="48">
        <v>251.81199999999998</v>
      </c>
      <c r="I36" s="42">
        <f t="shared" si="1"/>
        <v>537.9674302799999</v>
      </c>
      <c r="J36" s="45">
        <f t="shared" si="2"/>
        <v>1.9483455454430216</v>
      </c>
      <c r="K36" s="46">
        <f t="shared" si="3"/>
        <v>1.6511402927483234</v>
      </c>
    </row>
    <row r="37" spans="1:11" ht="12" customHeight="1">
      <c r="A37" s="41">
        <v>1999</v>
      </c>
      <c r="B37" s="71">
        <f>+'[1]Pop'!D220</f>
        <v>279.295</v>
      </c>
      <c r="C37" s="42">
        <v>500.62</v>
      </c>
      <c r="D37" s="42">
        <v>35.697842619999996</v>
      </c>
      <c r="E37" s="44">
        <v>251.81199999999998</v>
      </c>
      <c r="F37" s="44">
        <f t="shared" si="0"/>
        <v>788.12984262</v>
      </c>
      <c r="G37" s="47">
        <v>19.108714680000002</v>
      </c>
      <c r="H37" s="48">
        <v>219.94019999999998</v>
      </c>
      <c r="I37" s="42">
        <f t="shared" si="1"/>
        <v>549.08092794</v>
      </c>
      <c r="J37" s="45">
        <f t="shared" si="2"/>
        <v>1.965953303639521</v>
      </c>
      <c r="K37" s="46">
        <f t="shared" si="3"/>
        <v>1.6660621217284077</v>
      </c>
    </row>
    <row r="38" spans="1:11" ht="12" customHeight="1">
      <c r="A38" s="41">
        <v>2000</v>
      </c>
      <c r="B38" s="71">
        <f>+'[1]Pop'!D221</f>
        <v>282.385</v>
      </c>
      <c r="C38" s="42">
        <v>485.24</v>
      </c>
      <c r="D38" s="42">
        <v>42.60007562</v>
      </c>
      <c r="E38" s="44">
        <v>219.94019999999998</v>
      </c>
      <c r="F38" s="44">
        <f t="shared" si="0"/>
        <v>747.78027562</v>
      </c>
      <c r="G38" s="47">
        <v>22.40768906</v>
      </c>
      <c r="H38" s="48">
        <v>207.63162</v>
      </c>
      <c r="I38" s="42">
        <f t="shared" si="1"/>
        <v>517.7409665600001</v>
      </c>
      <c r="J38" s="45">
        <f t="shared" si="2"/>
        <v>1.8334577493847055</v>
      </c>
      <c r="K38" s="46">
        <f t="shared" si="3"/>
        <v>1.5537777537158521</v>
      </c>
    </row>
    <row r="39" spans="1:11" ht="12" customHeight="1">
      <c r="A39" s="82">
        <v>2001</v>
      </c>
      <c r="B39" s="83">
        <f>+'[1]Pop'!D222</f>
        <v>285.309019</v>
      </c>
      <c r="C39" s="84">
        <v>508.04</v>
      </c>
      <c r="D39" s="84">
        <v>39.885292099999994</v>
      </c>
      <c r="E39" s="86">
        <v>207.63162</v>
      </c>
      <c r="F39" s="86">
        <f t="shared" si="0"/>
        <v>755.5569121</v>
      </c>
      <c r="G39" s="89">
        <v>28.0813568</v>
      </c>
      <c r="H39" s="91">
        <v>189.77704</v>
      </c>
      <c r="I39" s="84">
        <f t="shared" si="1"/>
        <v>537.6985152999999</v>
      </c>
      <c r="J39" s="87">
        <f t="shared" si="2"/>
        <v>1.8846180088684823</v>
      </c>
      <c r="K39" s="88">
        <f t="shared" si="3"/>
        <v>1.5971339058207479</v>
      </c>
    </row>
    <row r="40" spans="1:11" ht="12" customHeight="1">
      <c r="A40" s="82">
        <v>2002</v>
      </c>
      <c r="B40" s="83">
        <f>+'[1]Pop'!D223</f>
        <v>288.104818</v>
      </c>
      <c r="C40" s="84">
        <v>518</v>
      </c>
      <c r="D40" s="84">
        <v>56.82963779999999</v>
      </c>
      <c r="E40" s="86">
        <v>189.77704</v>
      </c>
      <c r="F40" s="86">
        <f t="shared" si="0"/>
        <v>764.6066777999999</v>
      </c>
      <c r="G40" s="85">
        <v>36.653149379999995</v>
      </c>
      <c r="H40" s="91">
        <v>221.1261</v>
      </c>
      <c r="I40" s="84">
        <f t="shared" si="1"/>
        <v>506.82742841999993</v>
      </c>
      <c r="J40" s="87">
        <f t="shared" si="2"/>
        <v>1.7591772048046759</v>
      </c>
      <c r="K40" s="88">
        <f t="shared" si="3"/>
        <v>1.4908281396649796</v>
      </c>
    </row>
    <row r="41" spans="1:11" ht="12" customHeight="1">
      <c r="A41" s="82">
        <v>2003</v>
      </c>
      <c r="B41" s="83">
        <f>+'[1]Pop'!D224</f>
        <v>290.819634</v>
      </c>
      <c r="C41" s="84">
        <v>448.34000000000003</v>
      </c>
      <c r="D41" s="84">
        <v>72.99929108</v>
      </c>
      <c r="E41" s="86">
        <v>221.1261</v>
      </c>
      <c r="F41" s="86">
        <f t="shared" si="0"/>
        <v>742.46539108</v>
      </c>
      <c r="G41" s="85">
        <v>25.243848559999996</v>
      </c>
      <c r="H41" s="91">
        <v>176.22238</v>
      </c>
      <c r="I41" s="84">
        <f t="shared" si="1"/>
        <v>540.99916252</v>
      </c>
      <c r="J41" s="87">
        <f t="shared" si="2"/>
        <v>1.860256665201635</v>
      </c>
      <c r="K41" s="88">
        <f t="shared" si="3"/>
        <v>1.5764886993234195</v>
      </c>
    </row>
    <row r="42" spans="1:11" ht="12" customHeight="1">
      <c r="A42" s="82">
        <v>2004</v>
      </c>
      <c r="B42" s="83">
        <f>+'[1]Pop'!D225</f>
        <v>293.463185</v>
      </c>
      <c r="C42" s="84">
        <v>523.84</v>
      </c>
      <c r="D42" s="84">
        <v>103.60587856000001</v>
      </c>
      <c r="E42" s="86">
        <v>176.22238</v>
      </c>
      <c r="F42" s="86">
        <f t="shared" si="0"/>
        <v>803.6682585599999</v>
      </c>
      <c r="G42" s="85">
        <v>27.7489921</v>
      </c>
      <c r="H42" s="91">
        <v>205.50172</v>
      </c>
      <c r="I42" s="84">
        <f t="shared" si="1"/>
        <v>570.4175464599999</v>
      </c>
      <c r="J42" s="87">
        <f t="shared" si="2"/>
        <v>1.9437448225745928</v>
      </c>
      <c r="K42" s="88">
        <f t="shared" si="3"/>
        <v>1.6472413750632142</v>
      </c>
    </row>
    <row r="43" spans="1:11" ht="12" customHeight="1">
      <c r="A43" s="82">
        <v>2005</v>
      </c>
      <c r="B43" s="83">
        <f>+'[1]Pop'!D226</f>
        <v>296.186216</v>
      </c>
      <c r="C43" s="84">
        <v>477.88</v>
      </c>
      <c r="D43" s="84">
        <v>92.7071897</v>
      </c>
      <c r="E43" s="86">
        <v>205.50172</v>
      </c>
      <c r="F43" s="86">
        <f t="shared" si="0"/>
        <v>776.0889096999999</v>
      </c>
      <c r="G43" s="85">
        <v>15.17584076</v>
      </c>
      <c r="H43" s="91">
        <v>228.51879999999997</v>
      </c>
      <c r="I43" s="84">
        <f t="shared" si="1"/>
        <v>532.39426894</v>
      </c>
      <c r="J43" s="87">
        <f t="shared" si="2"/>
        <v>1.7974984661001239</v>
      </c>
      <c r="K43" s="88">
        <f t="shared" si="3"/>
        <v>1.5233037848306135</v>
      </c>
    </row>
    <row r="44" spans="1:11" ht="12" customHeight="1">
      <c r="A44" s="41">
        <v>2006</v>
      </c>
      <c r="B44" s="71">
        <f>+'[1]Pop'!D227</f>
        <v>298.995825</v>
      </c>
      <c r="C44" s="42">
        <v>491.68</v>
      </c>
      <c r="D44" s="42">
        <v>100.40278227</v>
      </c>
      <c r="E44" s="44">
        <v>228.51879999999997</v>
      </c>
      <c r="F44" s="44">
        <f t="shared" si="0"/>
        <v>820.60158227</v>
      </c>
      <c r="G44" s="43">
        <v>16.785434430000002</v>
      </c>
      <c r="H44" s="48">
        <v>234.25773000000004</v>
      </c>
      <c r="I44" s="42">
        <f t="shared" si="1"/>
        <v>569.55841784</v>
      </c>
      <c r="J44" s="45">
        <f t="shared" si="2"/>
        <v>1.9049042502182092</v>
      </c>
      <c r="K44" s="46">
        <f>J44/1.11</f>
        <v>1.7161299551515397</v>
      </c>
    </row>
    <row r="45" spans="1:11" ht="12" customHeight="1">
      <c r="A45" s="41">
        <v>2007</v>
      </c>
      <c r="B45" s="71">
        <f>+'[1]Pop'!D228</f>
        <v>302.003917</v>
      </c>
      <c r="C45" s="42">
        <v>539.94</v>
      </c>
      <c r="D45" s="42">
        <v>116.55901653000001</v>
      </c>
      <c r="E45" s="44">
        <v>234.25773000000004</v>
      </c>
      <c r="F45" s="44">
        <f t="shared" si="0"/>
        <v>890.7567465300001</v>
      </c>
      <c r="G45" s="43">
        <v>17.25028911</v>
      </c>
      <c r="H45" s="48">
        <v>239.73780000000002</v>
      </c>
      <c r="I45" s="42">
        <f t="shared" si="1"/>
        <v>633.7686574200001</v>
      </c>
      <c r="J45" s="45">
        <f t="shared" si="2"/>
        <v>2.098544494772232</v>
      </c>
      <c r="K45" s="46">
        <f aca="true" t="shared" si="4" ref="K45:K57">J45/1.11</f>
        <v>1.8905806259209297</v>
      </c>
    </row>
    <row r="46" spans="1:11" ht="12" customHeight="1">
      <c r="A46" s="41">
        <v>2008</v>
      </c>
      <c r="B46" s="71">
        <f>+'[1]Pop'!D229</f>
        <v>304.797761</v>
      </c>
      <c r="C46" s="42">
        <v>558.04</v>
      </c>
      <c r="D46" s="42">
        <v>117.29043861420601</v>
      </c>
      <c r="E46" s="44">
        <v>239.73780000000002</v>
      </c>
      <c r="F46" s="44">
        <f t="shared" si="0"/>
        <v>915.0682386142059</v>
      </c>
      <c r="G46" s="43">
        <v>16.85</v>
      </c>
      <c r="H46" s="48">
        <v>267.83745</v>
      </c>
      <c r="I46" s="42">
        <f t="shared" si="1"/>
        <v>630.3807886142059</v>
      </c>
      <c r="J46" s="45">
        <f t="shared" si="2"/>
        <v>2.0681936328731956</v>
      </c>
      <c r="K46" s="46">
        <f t="shared" si="4"/>
        <v>1.8632375070929688</v>
      </c>
    </row>
    <row r="47" spans="1:11" ht="12" customHeight="1">
      <c r="A47" s="41">
        <v>2009</v>
      </c>
      <c r="B47" s="71">
        <f>+'[1]Pop'!D230</f>
        <v>307.439406</v>
      </c>
      <c r="C47" s="42">
        <v>443.6</v>
      </c>
      <c r="D47" s="42">
        <v>106.20419170559218</v>
      </c>
      <c r="E47" s="44">
        <v>267.83745</v>
      </c>
      <c r="F47" s="44">
        <f t="shared" si="0"/>
        <v>817.6416417055922</v>
      </c>
      <c r="G47" s="43">
        <v>18.13</v>
      </c>
      <c r="H47" s="48">
        <v>223.88255999999998</v>
      </c>
      <c r="I47" s="42">
        <f t="shared" si="1"/>
        <v>575.6290817055922</v>
      </c>
      <c r="J47" s="45">
        <f t="shared" si="2"/>
        <v>1.8723334435065626</v>
      </c>
      <c r="K47" s="46">
        <f t="shared" si="4"/>
        <v>1.6867868860419482</v>
      </c>
    </row>
    <row r="48" spans="1:11" ht="12" customHeight="1">
      <c r="A48" s="41">
        <v>2010</v>
      </c>
      <c r="B48" s="71">
        <f>+'[1]Pop'!D231</f>
        <v>309.741279</v>
      </c>
      <c r="C48" s="42">
        <v>504.6</v>
      </c>
      <c r="D48" s="42">
        <v>109.20532281166199</v>
      </c>
      <c r="E48" s="44">
        <v>223.88255999999998</v>
      </c>
      <c r="F48" s="44">
        <f t="shared" si="0"/>
        <v>837.687882811662</v>
      </c>
      <c r="G48" s="43">
        <v>19.7058228514224</v>
      </c>
      <c r="H48" s="48">
        <v>205.39329</v>
      </c>
      <c r="I48" s="42">
        <f t="shared" si="1"/>
        <v>612.5887699602396</v>
      </c>
      <c r="J48" s="45">
        <f t="shared" si="2"/>
        <v>1.977743399065126</v>
      </c>
      <c r="K48" s="46">
        <f t="shared" si="4"/>
        <v>1.781750809968582</v>
      </c>
    </row>
    <row r="49" spans="1:11" ht="12" customHeight="1">
      <c r="A49" s="82">
        <v>2011</v>
      </c>
      <c r="B49" s="83">
        <f>+'[1]Pop'!D232</f>
        <v>311.973914</v>
      </c>
      <c r="C49" s="84">
        <v>418.66</v>
      </c>
      <c r="D49" s="84">
        <v>118.67352855443579</v>
      </c>
      <c r="E49" s="86">
        <v>205.39329</v>
      </c>
      <c r="F49" s="86">
        <f t="shared" si="0"/>
        <v>742.7268185544358</v>
      </c>
      <c r="G49" s="85">
        <v>22.9225410576558</v>
      </c>
      <c r="H49" s="91">
        <v>238.36584000000005</v>
      </c>
      <c r="I49" s="84">
        <f t="shared" si="1"/>
        <v>481.43843749677995</v>
      </c>
      <c r="J49" s="87">
        <f t="shared" si="2"/>
        <v>1.5432009405016471</v>
      </c>
      <c r="K49" s="87">
        <f t="shared" si="4"/>
        <v>1.3902711175690514</v>
      </c>
    </row>
    <row r="50" spans="1:12" ht="12" customHeight="1">
      <c r="A50" s="82">
        <v>2012</v>
      </c>
      <c r="B50" s="83">
        <f>+'[1]Pop'!D233</f>
        <v>314.167558</v>
      </c>
      <c r="C50" s="84">
        <v>549.7</v>
      </c>
      <c r="D50" s="84">
        <v>125.3443584264564</v>
      </c>
      <c r="E50" s="86">
        <v>238.36584000000005</v>
      </c>
      <c r="F50" s="86">
        <f t="shared" si="0"/>
        <v>913.4101984264565</v>
      </c>
      <c r="G50" s="85">
        <v>19.5072506336334</v>
      </c>
      <c r="H50" s="91">
        <v>297.5577</v>
      </c>
      <c r="I50" s="84">
        <f t="shared" si="1"/>
        <v>596.3452477928231</v>
      </c>
      <c r="J50" s="87">
        <f t="shared" si="2"/>
        <v>1.8981757747018013</v>
      </c>
      <c r="K50" s="87">
        <f t="shared" si="4"/>
        <v>1.7100682654971182</v>
      </c>
      <c r="L50"/>
    </row>
    <row r="51" spans="1:12" ht="12" customHeight="1">
      <c r="A51" s="92">
        <v>2013</v>
      </c>
      <c r="B51" s="93">
        <f>+'[1]Pop'!D234</f>
        <v>316.294766</v>
      </c>
      <c r="C51" s="94">
        <v>483.34</v>
      </c>
      <c r="D51" s="94">
        <v>119.1773310726108</v>
      </c>
      <c r="E51" s="95">
        <v>297.5577</v>
      </c>
      <c r="F51" s="95">
        <f t="shared" si="0"/>
        <v>900.0750310726107</v>
      </c>
      <c r="G51" s="96">
        <v>20.0903547882576</v>
      </c>
      <c r="H51" s="126">
        <v>216.80631000000002</v>
      </c>
      <c r="I51" s="94">
        <f aca="true" t="shared" si="5" ref="I51:I57">F51-SUM(G51,H51)</f>
        <v>663.1783662843532</v>
      </c>
      <c r="J51" s="97">
        <f aca="true" t="shared" si="6" ref="J51:J57">IF(I51=0,0,IF(B51=0,0,I51/B51))</f>
        <v>2.096709897135488</v>
      </c>
      <c r="K51" s="87">
        <f t="shared" si="4"/>
        <v>1.888927835257196</v>
      </c>
      <c r="L51"/>
    </row>
    <row r="52" spans="1:12" ht="12" customHeight="1">
      <c r="A52" s="92">
        <v>2014</v>
      </c>
      <c r="B52" s="93">
        <f>+'[1]Pop'!D235</f>
        <v>318.576955</v>
      </c>
      <c r="C52" s="94">
        <v>472.96</v>
      </c>
      <c r="D52" s="94">
        <v>117.6772635101646</v>
      </c>
      <c r="E52" s="95">
        <v>216.80631000000002</v>
      </c>
      <c r="F52" s="95">
        <f t="shared" si="0"/>
        <v>807.4435735101646</v>
      </c>
      <c r="G52" s="96">
        <v>27.1804046393484</v>
      </c>
      <c r="H52" s="126">
        <v>218.5479</v>
      </c>
      <c r="I52" s="94">
        <f t="shared" si="5"/>
        <v>561.7152688708162</v>
      </c>
      <c r="J52" s="97">
        <f t="shared" si="6"/>
        <v>1.7632011985010536</v>
      </c>
      <c r="K52" s="87">
        <f t="shared" si="4"/>
        <v>1.5884695481991473</v>
      </c>
      <c r="L52"/>
    </row>
    <row r="53" spans="1:12" ht="12" customHeight="1">
      <c r="A53" s="92">
        <v>2015</v>
      </c>
      <c r="B53" s="93">
        <f>+'[1]Pop'!D236</f>
        <v>320.870703</v>
      </c>
      <c r="C53" s="94">
        <v>534.1800000000001</v>
      </c>
      <c r="D53" s="94">
        <v>122.9237717789136</v>
      </c>
      <c r="E53" s="95">
        <v>218.5479</v>
      </c>
      <c r="F53" s="95">
        <f t="shared" si="0"/>
        <v>875.6516717789137</v>
      </c>
      <c r="G53" s="96">
        <v>28.191369582717</v>
      </c>
      <c r="H53" s="126">
        <v>238.95303</v>
      </c>
      <c r="I53" s="94">
        <f t="shared" si="5"/>
        <v>608.5072721961967</v>
      </c>
      <c r="J53" s="97">
        <f t="shared" si="6"/>
        <v>1.8964251535179786</v>
      </c>
      <c r="K53" s="87">
        <f t="shared" si="4"/>
        <v>1.708491129295476</v>
      </c>
      <c r="L53"/>
    </row>
    <row r="54" spans="1:12" ht="12" customHeight="1">
      <c r="A54" s="127">
        <v>2016</v>
      </c>
      <c r="B54" s="128">
        <f>+'[1]Pop'!D237</f>
        <v>323.161011</v>
      </c>
      <c r="C54" s="129">
        <v>551.4051924434566</v>
      </c>
      <c r="D54" s="129">
        <v>128.3527403733828</v>
      </c>
      <c r="E54" s="130">
        <v>238.95303</v>
      </c>
      <c r="F54" s="130">
        <f t="shared" si="0"/>
        <v>918.7109628168395</v>
      </c>
      <c r="G54" s="142">
        <v>28.473873403509604</v>
      </c>
      <c r="H54" s="140">
        <v>248.61558000000002</v>
      </c>
      <c r="I54" s="129">
        <f t="shared" si="5"/>
        <v>641.6215094133298</v>
      </c>
      <c r="J54" s="131">
        <f t="shared" si="6"/>
        <v>1.9854545801421877</v>
      </c>
      <c r="K54" s="46">
        <f t="shared" si="4"/>
        <v>1.7886978199479167</v>
      </c>
      <c r="L54"/>
    </row>
    <row r="55" spans="1:12" ht="12" customHeight="1">
      <c r="A55" s="169">
        <v>2017</v>
      </c>
      <c r="B55" s="170">
        <f>+'[1]Pop'!D238</f>
        <v>325.20603</v>
      </c>
      <c r="C55" s="171">
        <v>498.23720739966006</v>
      </c>
      <c r="D55" s="171">
        <v>130.37023361669338</v>
      </c>
      <c r="E55" s="172">
        <v>248.61558000000002</v>
      </c>
      <c r="F55" s="172">
        <f t="shared" si="0"/>
        <v>877.2230210163535</v>
      </c>
      <c r="G55" s="177">
        <v>30.895365488486398</v>
      </c>
      <c r="H55" s="176">
        <v>229.19058000000004</v>
      </c>
      <c r="I55" s="171">
        <f t="shared" si="5"/>
        <v>617.1370755278671</v>
      </c>
      <c r="J55" s="173">
        <f t="shared" si="6"/>
        <v>1.8976802967886761</v>
      </c>
      <c r="K55" s="46">
        <f t="shared" si="4"/>
        <v>1.709621888998807</v>
      </c>
      <c r="L55"/>
    </row>
    <row r="56" spans="1:12" ht="12" customHeight="1">
      <c r="A56" s="169">
        <v>2018</v>
      </c>
      <c r="B56" s="170">
        <f>+'[1]Pop'!D239</f>
        <v>326.923976</v>
      </c>
      <c r="C56" s="171">
        <v>460.30197717348676</v>
      </c>
      <c r="D56" s="171">
        <v>130.0349452406268</v>
      </c>
      <c r="E56" s="172">
        <v>229.19058000000004</v>
      </c>
      <c r="F56" s="172">
        <f t="shared" si="0"/>
        <v>819.5275024141137</v>
      </c>
      <c r="G56" s="177">
        <v>30.319265014770597</v>
      </c>
      <c r="H56" s="176">
        <v>184.52862000000002</v>
      </c>
      <c r="I56" s="171">
        <f t="shared" si="5"/>
        <v>604.679617399343</v>
      </c>
      <c r="J56" s="173">
        <f t="shared" si="6"/>
        <v>1.8496031548305378</v>
      </c>
      <c r="K56" s="46">
        <f t="shared" si="4"/>
        <v>1.6663091484959798</v>
      </c>
      <c r="L56"/>
    </row>
    <row r="57" spans="1:12" ht="12" customHeight="1" thickBot="1">
      <c r="A57" s="133">
        <v>2019</v>
      </c>
      <c r="B57" s="134">
        <f>+'[1]Pop'!D240</f>
        <v>328.475998</v>
      </c>
      <c r="C57" s="184">
        <v>538.3471106279906</v>
      </c>
      <c r="D57" s="135">
        <v>127.31734574919359</v>
      </c>
      <c r="E57" s="185">
        <v>184.52862000000002</v>
      </c>
      <c r="F57" s="136">
        <f t="shared" si="0"/>
        <v>850.1930763771842</v>
      </c>
      <c r="G57" s="143">
        <v>28.031058214335</v>
      </c>
      <c r="H57" s="186">
        <v>189.33936</v>
      </c>
      <c r="I57" s="135">
        <f t="shared" si="5"/>
        <v>632.8226581628492</v>
      </c>
      <c r="J57" s="137">
        <f t="shared" si="6"/>
        <v>1.926541549507216</v>
      </c>
      <c r="K57" s="46">
        <f t="shared" si="4"/>
        <v>1.7356230175740683</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102</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301"/>
      <c r="B62" s="302"/>
      <c r="C62" s="302"/>
      <c r="D62" s="302"/>
      <c r="E62" s="302"/>
      <c r="F62" s="302"/>
      <c r="G62" s="302"/>
      <c r="H62" s="302"/>
      <c r="I62" s="302"/>
      <c r="J62" s="302"/>
      <c r="K62" s="303"/>
    </row>
    <row r="63" spans="1:11" ht="12" customHeight="1">
      <c r="A63" s="300" t="s">
        <v>97</v>
      </c>
      <c r="B63" s="300"/>
      <c r="C63" s="300"/>
      <c r="D63" s="300"/>
      <c r="E63" s="300"/>
      <c r="F63" s="300"/>
      <c r="G63" s="300"/>
      <c r="H63" s="300"/>
      <c r="I63" s="300"/>
      <c r="J63" s="300"/>
      <c r="K63" s="300"/>
    </row>
  </sheetData>
  <sheetProtection/>
  <mergeCells count="23">
    <mergeCell ref="A63:K63"/>
    <mergeCell ref="A60:K61"/>
    <mergeCell ref="A62:K62"/>
    <mergeCell ref="F3:F6"/>
    <mergeCell ref="K4:K6"/>
    <mergeCell ref="A59:K59"/>
    <mergeCell ref="A58:K58"/>
    <mergeCell ref="J7:K7"/>
    <mergeCell ref="J3:K3"/>
    <mergeCell ref="B2:B6"/>
    <mergeCell ref="C7:I7"/>
    <mergeCell ref="G2:H2"/>
    <mergeCell ref="I2:K2"/>
    <mergeCell ref="G3:G6"/>
    <mergeCell ref="H3:H6"/>
    <mergeCell ref="C3:C6"/>
    <mergeCell ref="J4:J6"/>
    <mergeCell ref="J1:K1"/>
    <mergeCell ref="A1:I1"/>
    <mergeCell ref="I3:I6"/>
    <mergeCell ref="A2:A6"/>
    <mergeCell ref="D3:D6"/>
    <mergeCell ref="E3:E6"/>
  </mergeCells>
  <printOptions horizontalCentered="1" verticalCentered="1"/>
  <pageMargins left="0.75" right="0.75" top="0.75" bottom="0.75" header="0.5" footer="0.5"/>
  <pageSetup fitToHeight="1" fitToWidth="1" horizontalDpi="600" verticalDpi="600" orientation="landscape" scale="82"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304" t="s">
        <v>86</v>
      </c>
      <c r="B1" s="304"/>
      <c r="C1" s="304"/>
      <c r="D1" s="304"/>
      <c r="E1" s="304"/>
      <c r="F1" s="304"/>
      <c r="G1" s="304"/>
      <c r="H1" s="304"/>
      <c r="I1" s="304"/>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47</v>
      </c>
      <c r="F3" s="258" t="s">
        <v>48</v>
      </c>
      <c r="G3" s="258" t="s">
        <v>39</v>
      </c>
      <c r="H3" s="258" t="s">
        <v>49</v>
      </c>
      <c r="I3" s="261" t="s">
        <v>77</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58</v>
      </c>
      <c r="D7" s="287"/>
      <c r="E7" s="287"/>
      <c r="F7" s="287"/>
      <c r="G7" s="287"/>
      <c r="H7" s="287"/>
      <c r="I7" s="287"/>
      <c r="J7" s="285" t="s">
        <v>59</v>
      </c>
      <c r="K7" s="286"/>
      <c r="L7" s="74"/>
    </row>
    <row r="8" spans="1:11" ht="12" customHeight="1">
      <c r="A8" s="41">
        <v>1970</v>
      </c>
      <c r="B8" s="71">
        <f>+'[1]Pop'!D191</f>
        <v>205.052</v>
      </c>
      <c r="C8" s="42">
        <v>216.1</v>
      </c>
      <c r="D8" s="43" t="s">
        <v>2</v>
      </c>
      <c r="E8" s="44">
        <v>68.53623</v>
      </c>
      <c r="F8" s="44">
        <f aca="true" t="shared" si="0" ref="F8:F53">SUM(C8,D8,E8)</f>
        <v>284.63623</v>
      </c>
      <c r="G8" s="47">
        <v>2.3993200000000003</v>
      </c>
      <c r="H8" s="43">
        <v>84.35924</v>
      </c>
      <c r="I8" s="42">
        <f aca="true" t="shared" si="1" ref="I8:I50">F8-SUM(G8,H8)</f>
        <v>197.87767000000002</v>
      </c>
      <c r="J8" s="45">
        <f aca="true" t="shared" si="2" ref="J8:J50">IF(I8=0,0,IF(B8=0,0,I8/B8))</f>
        <v>0.9650121432612216</v>
      </c>
      <c r="K8" s="46">
        <f>J8/1.33</f>
        <v>0.7255730400460313</v>
      </c>
    </row>
    <row r="9" spans="1:11" ht="12" customHeight="1">
      <c r="A9" s="82">
        <v>1971</v>
      </c>
      <c r="B9" s="83">
        <f>+'[1]Pop'!D192</f>
        <v>207.661</v>
      </c>
      <c r="C9" s="84">
        <v>188.5</v>
      </c>
      <c r="D9" s="85" t="s">
        <v>2</v>
      </c>
      <c r="E9" s="86">
        <v>84.35924</v>
      </c>
      <c r="F9" s="86">
        <f t="shared" si="0"/>
        <v>272.85924</v>
      </c>
      <c r="G9" s="85">
        <v>1.00149</v>
      </c>
      <c r="H9" s="85">
        <v>84.86198</v>
      </c>
      <c r="I9" s="84">
        <f t="shared" si="1"/>
        <v>186.99577</v>
      </c>
      <c r="J9" s="87">
        <f t="shared" si="2"/>
        <v>0.9004857435917192</v>
      </c>
      <c r="K9" s="88">
        <f aca="true" t="shared" si="3" ref="K9:K43">J9/1.33</f>
        <v>0.6770569500689617</v>
      </c>
    </row>
    <row r="10" spans="1:11" ht="12" customHeight="1">
      <c r="A10" s="82">
        <v>1972</v>
      </c>
      <c r="B10" s="83">
        <f>+'[1]Pop'!D193</f>
        <v>209.896</v>
      </c>
      <c r="C10" s="84">
        <v>226.9</v>
      </c>
      <c r="D10" s="85" t="s">
        <v>2</v>
      </c>
      <c r="E10" s="86">
        <v>84.86198</v>
      </c>
      <c r="F10" s="86">
        <f t="shared" si="0"/>
        <v>311.76198</v>
      </c>
      <c r="G10" s="85">
        <v>1.6226</v>
      </c>
      <c r="H10" s="85">
        <v>115.46262</v>
      </c>
      <c r="I10" s="84">
        <f t="shared" si="1"/>
        <v>194.67676</v>
      </c>
      <c r="J10" s="87">
        <f t="shared" si="2"/>
        <v>0.9274915196097115</v>
      </c>
      <c r="K10" s="88">
        <f t="shared" si="3"/>
        <v>0.697362044819332</v>
      </c>
    </row>
    <row r="11" spans="1:11" ht="12" customHeight="1">
      <c r="A11" s="82">
        <v>1973</v>
      </c>
      <c r="B11" s="83">
        <f>+'[1]Pop'!D194</f>
        <v>211.909</v>
      </c>
      <c r="C11" s="84">
        <v>200.5</v>
      </c>
      <c r="D11" s="85" t="s">
        <v>2</v>
      </c>
      <c r="E11" s="86">
        <v>115.46262</v>
      </c>
      <c r="F11" s="86">
        <f t="shared" si="0"/>
        <v>315.96262</v>
      </c>
      <c r="G11" s="85">
        <v>2.55892</v>
      </c>
      <c r="H11" s="85">
        <v>99.06372</v>
      </c>
      <c r="I11" s="84">
        <f t="shared" si="1"/>
        <v>214.33998000000003</v>
      </c>
      <c r="J11" s="87">
        <f t="shared" si="2"/>
        <v>1.0114718110132181</v>
      </c>
      <c r="K11" s="88">
        <f t="shared" si="3"/>
        <v>0.76050512106257</v>
      </c>
    </row>
    <row r="12" spans="1:11" ht="12" customHeight="1">
      <c r="A12" s="82">
        <v>1974</v>
      </c>
      <c r="B12" s="83">
        <f>+'[1]Pop'!D195</f>
        <v>213.854</v>
      </c>
      <c r="C12" s="84">
        <v>234.3</v>
      </c>
      <c r="D12" s="85">
        <v>11.7705</v>
      </c>
      <c r="E12" s="86">
        <v>99.06372</v>
      </c>
      <c r="F12" s="86">
        <f t="shared" si="0"/>
        <v>345.13422</v>
      </c>
      <c r="G12" s="85">
        <v>4.05384</v>
      </c>
      <c r="H12" s="85">
        <v>127.55365</v>
      </c>
      <c r="I12" s="84">
        <f t="shared" si="1"/>
        <v>213.52673000000001</v>
      </c>
      <c r="J12" s="87">
        <f t="shared" si="2"/>
        <v>0.9984696568687048</v>
      </c>
      <c r="K12" s="88">
        <f t="shared" si="3"/>
        <v>0.7507290653148156</v>
      </c>
    </row>
    <row r="13" spans="1:11" ht="12" customHeight="1">
      <c r="A13" s="82">
        <v>1975</v>
      </c>
      <c r="B13" s="83">
        <f>+'[1]Pop'!D196</f>
        <v>215.973</v>
      </c>
      <c r="C13" s="84">
        <v>190.5</v>
      </c>
      <c r="D13" s="85">
        <v>10.727647</v>
      </c>
      <c r="E13" s="86">
        <v>127.55365</v>
      </c>
      <c r="F13" s="86">
        <f t="shared" si="0"/>
        <v>328.781297</v>
      </c>
      <c r="G13" s="89">
        <v>3.34894</v>
      </c>
      <c r="H13" s="85">
        <v>106.45453</v>
      </c>
      <c r="I13" s="84">
        <f t="shared" si="1"/>
        <v>218.977827</v>
      </c>
      <c r="J13" s="87">
        <f t="shared" si="2"/>
        <v>1.0139129752330152</v>
      </c>
      <c r="K13" s="88">
        <f t="shared" si="3"/>
        <v>0.7623405828819663</v>
      </c>
    </row>
    <row r="14" spans="1:11" ht="12" customHeight="1">
      <c r="A14" s="41">
        <v>1976</v>
      </c>
      <c r="B14" s="71">
        <f>+'[1]Pop'!D197</f>
        <v>218.035</v>
      </c>
      <c r="C14" s="42">
        <v>205.5</v>
      </c>
      <c r="D14" s="43">
        <v>8.018437</v>
      </c>
      <c r="E14" s="44">
        <v>106.45453</v>
      </c>
      <c r="F14" s="44">
        <f t="shared" si="0"/>
        <v>319.97296700000004</v>
      </c>
      <c r="G14" s="43">
        <v>6.89472</v>
      </c>
      <c r="H14" s="42">
        <v>68.77829</v>
      </c>
      <c r="I14" s="42">
        <f t="shared" si="1"/>
        <v>244.29995700000003</v>
      </c>
      <c r="J14" s="45">
        <f t="shared" si="2"/>
        <v>1.120462113880799</v>
      </c>
      <c r="K14" s="46">
        <f t="shared" si="3"/>
        <v>0.8424527172036083</v>
      </c>
    </row>
    <row r="15" spans="1:11" ht="12" customHeight="1">
      <c r="A15" s="41">
        <v>1977</v>
      </c>
      <c r="B15" s="71">
        <f>+'[1]Pop'!D198</f>
        <v>220.23899999999998</v>
      </c>
      <c r="C15" s="42">
        <v>312.2</v>
      </c>
      <c r="D15" s="43">
        <v>14.061957</v>
      </c>
      <c r="E15" s="44">
        <v>68.77829</v>
      </c>
      <c r="F15" s="44">
        <f t="shared" si="0"/>
        <v>395.040247</v>
      </c>
      <c r="G15" s="43">
        <v>8.72879</v>
      </c>
      <c r="H15" s="42">
        <v>145.40092</v>
      </c>
      <c r="I15" s="42">
        <f t="shared" si="1"/>
        <v>240.910537</v>
      </c>
      <c r="J15" s="45">
        <f t="shared" si="2"/>
        <v>1.093859566198539</v>
      </c>
      <c r="K15" s="46">
        <f t="shared" si="3"/>
        <v>0.8224508016530369</v>
      </c>
    </row>
    <row r="16" spans="1:11" ht="12" customHeight="1">
      <c r="A16" s="41">
        <v>1978</v>
      </c>
      <c r="B16" s="71">
        <f>+'[1]Pop'!D199</f>
        <v>222.585</v>
      </c>
      <c r="C16" s="42">
        <v>275.2</v>
      </c>
      <c r="D16" s="42">
        <v>20.56314873438</v>
      </c>
      <c r="E16" s="44">
        <v>145.40092</v>
      </c>
      <c r="F16" s="44">
        <f t="shared" si="0"/>
        <v>441.16406873437995</v>
      </c>
      <c r="G16" s="47" t="s">
        <v>2</v>
      </c>
      <c r="H16" s="42">
        <v>125.68367</v>
      </c>
      <c r="I16" s="42">
        <f t="shared" si="1"/>
        <v>315.48039873437995</v>
      </c>
      <c r="J16" s="45">
        <f t="shared" si="2"/>
        <v>1.4173479737375831</v>
      </c>
      <c r="K16" s="46">
        <f t="shared" si="3"/>
        <v>1.0656751682237466</v>
      </c>
    </row>
    <row r="17" spans="1:11" ht="12" customHeight="1">
      <c r="A17" s="41">
        <v>1979</v>
      </c>
      <c r="B17" s="71">
        <f>+'[1]Pop'!D200</f>
        <v>225.055</v>
      </c>
      <c r="C17" s="42">
        <v>304.6</v>
      </c>
      <c r="D17" s="42">
        <v>20.55142014534</v>
      </c>
      <c r="E17" s="44">
        <v>125.68367</v>
      </c>
      <c r="F17" s="44">
        <f t="shared" si="0"/>
        <v>450.83509014534</v>
      </c>
      <c r="G17" s="47" t="s">
        <v>2</v>
      </c>
      <c r="H17" s="42">
        <v>137.4023</v>
      </c>
      <c r="I17" s="42">
        <f t="shared" si="1"/>
        <v>313.43279014534005</v>
      </c>
      <c r="J17" s="45">
        <f t="shared" si="2"/>
        <v>1.3926941865114753</v>
      </c>
      <c r="K17" s="46">
        <f t="shared" si="3"/>
        <v>1.0471384860988535</v>
      </c>
    </row>
    <row r="18" spans="1:11" ht="12" customHeight="1">
      <c r="A18" s="41">
        <v>1980</v>
      </c>
      <c r="B18" s="71">
        <f>+'[1]Pop'!D201</f>
        <v>227.726</v>
      </c>
      <c r="C18" s="42">
        <v>295.8</v>
      </c>
      <c r="D18" s="42">
        <v>30.0984916239</v>
      </c>
      <c r="E18" s="44">
        <v>137.4023</v>
      </c>
      <c r="F18" s="44">
        <f t="shared" si="0"/>
        <v>463.30079162389995</v>
      </c>
      <c r="G18" s="47" t="s">
        <v>2</v>
      </c>
      <c r="H18" s="42">
        <v>131.87482</v>
      </c>
      <c r="I18" s="42">
        <f t="shared" si="1"/>
        <v>331.42597162389995</v>
      </c>
      <c r="J18" s="45">
        <f t="shared" si="2"/>
        <v>1.4553716818628526</v>
      </c>
      <c r="K18" s="46">
        <f t="shared" si="3"/>
        <v>1.0942644224532725</v>
      </c>
    </row>
    <row r="19" spans="1:11" ht="12" customHeight="1">
      <c r="A19" s="82">
        <v>1981</v>
      </c>
      <c r="B19" s="83">
        <f>+'[1]Pop'!D202</f>
        <v>229.966</v>
      </c>
      <c r="C19" s="84">
        <v>300.48</v>
      </c>
      <c r="D19" s="84">
        <v>39.1588266573</v>
      </c>
      <c r="E19" s="86">
        <v>131.87482</v>
      </c>
      <c r="F19" s="86">
        <f t="shared" si="0"/>
        <v>471.5136466573</v>
      </c>
      <c r="G19" s="85" t="s">
        <v>2</v>
      </c>
      <c r="H19" s="84">
        <v>111.83438000000001</v>
      </c>
      <c r="I19" s="84">
        <f t="shared" si="1"/>
        <v>359.6792666573</v>
      </c>
      <c r="J19" s="87">
        <f t="shared" si="2"/>
        <v>1.5640541065083533</v>
      </c>
      <c r="K19" s="88">
        <f t="shared" si="3"/>
        <v>1.1759805312092881</v>
      </c>
    </row>
    <row r="20" spans="1:11" ht="12" customHeight="1">
      <c r="A20" s="82">
        <v>1982</v>
      </c>
      <c r="B20" s="83">
        <f>+'[1]Pop'!D203</f>
        <v>232.188</v>
      </c>
      <c r="C20" s="90">
        <v>340.44</v>
      </c>
      <c r="D20" s="84">
        <v>42.39005293782</v>
      </c>
      <c r="E20" s="86">
        <v>111.83438000000001</v>
      </c>
      <c r="F20" s="86">
        <f t="shared" si="0"/>
        <v>494.66443293782004</v>
      </c>
      <c r="G20" s="85" t="s">
        <v>2</v>
      </c>
      <c r="H20" s="84">
        <v>142.54541</v>
      </c>
      <c r="I20" s="84">
        <f t="shared" si="1"/>
        <v>352.11902293782003</v>
      </c>
      <c r="J20" s="87">
        <f t="shared" si="2"/>
        <v>1.516525500619412</v>
      </c>
      <c r="K20" s="88">
        <f t="shared" si="3"/>
        <v>1.1402447373078286</v>
      </c>
    </row>
    <row r="21" spans="1:11" ht="12" customHeight="1">
      <c r="A21" s="82">
        <v>1983</v>
      </c>
      <c r="B21" s="83">
        <f>+'[1]Pop'!D204</f>
        <v>234.307</v>
      </c>
      <c r="C21" s="90">
        <v>274.44</v>
      </c>
      <c r="D21" s="84">
        <v>44.6126205609</v>
      </c>
      <c r="E21" s="86">
        <v>142.54541</v>
      </c>
      <c r="F21" s="86">
        <f t="shared" si="0"/>
        <v>461.5980305609</v>
      </c>
      <c r="G21" s="85" t="s">
        <v>2</v>
      </c>
      <c r="H21" s="84">
        <v>94.16666000000001</v>
      </c>
      <c r="I21" s="84">
        <f t="shared" si="1"/>
        <v>367.43137056089995</v>
      </c>
      <c r="J21" s="87">
        <f t="shared" si="2"/>
        <v>1.5681621571737079</v>
      </c>
      <c r="K21" s="88">
        <f t="shared" si="3"/>
        <v>1.179069291108051</v>
      </c>
    </row>
    <row r="22" spans="1:11" ht="12" customHeight="1">
      <c r="A22" s="82">
        <v>1984</v>
      </c>
      <c r="B22" s="83">
        <f>+'[1]Pop'!D205</f>
        <v>236.348</v>
      </c>
      <c r="C22" s="84">
        <v>354.18</v>
      </c>
      <c r="D22" s="84">
        <v>86.99387705694</v>
      </c>
      <c r="E22" s="86">
        <v>94.16666000000001</v>
      </c>
      <c r="F22" s="86">
        <f t="shared" si="0"/>
        <v>535.34053705694</v>
      </c>
      <c r="G22" s="85" t="s">
        <v>2</v>
      </c>
      <c r="H22" s="84">
        <v>123.32691000000001</v>
      </c>
      <c r="I22" s="84">
        <f t="shared" si="1"/>
        <v>412.01362705694</v>
      </c>
      <c r="J22" s="87">
        <f t="shared" si="2"/>
        <v>1.7432498986957365</v>
      </c>
      <c r="K22" s="88">
        <f t="shared" si="3"/>
        <v>1.3107142095456665</v>
      </c>
    </row>
    <row r="23" spans="1:11" ht="12" customHeight="1">
      <c r="A23" s="82">
        <v>1985</v>
      </c>
      <c r="B23" s="83">
        <f>+'[1]Pop'!D206</f>
        <v>238.466</v>
      </c>
      <c r="C23" s="84">
        <v>347.32</v>
      </c>
      <c r="D23" s="84">
        <v>102.61342551096</v>
      </c>
      <c r="E23" s="86">
        <v>123.32691000000001</v>
      </c>
      <c r="F23" s="86">
        <f t="shared" si="0"/>
        <v>573.26033551096</v>
      </c>
      <c r="G23" s="89" t="s">
        <v>2</v>
      </c>
      <c r="H23" s="84">
        <v>105.60865000000001</v>
      </c>
      <c r="I23" s="84">
        <f t="shared" si="1"/>
        <v>467.65168551095996</v>
      </c>
      <c r="J23" s="87">
        <f t="shared" si="2"/>
        <v>1.9610832802620077</v>
      </c>
      <c r="K23" s="88">
        <f t="shared" si="3"/>
        <v>1.4744987069639155</v>
      </c>
    </row>
    <row r="24" spans="1:11" ht="12" customHeight="1">
      <c r="A24" s="41">
        <v>1986</v>
      </c>
      <c r="B24" s="71">
        <f>+'[1]Pop'!D207</f>
        <v>240.651</v>
      </c>
      <c r="C24" s="42">
        <v>308.7</v>
      </c>
      <c r="D24" s="42">
        <v>155.80257680736</v>
      </c>
      <c r="E24" s="44">
        <v>105.60865000000001</v>
      </c>
      <c r="F24" s="44">
        <f t="shared" si="0"/>
        <v>570.11122680736</v>
      </c>
      <c r="G24" s="43" t="s">
        <v>2</v>
      </c>
      <c r="H24" s="42">
        <v>140.6</v>
      </c>
      <c r="I24" s="42">
        <f t="shared" si="1"/>
        <v>429.51122680736</v>
      </c>
      <c r="J24" s="45">
        <f t="shared" si="2"/>
        <v>1.7847888718823524</v>
      </c>
      <c r="K24" s="46">
        <f t="shared" si="3"/>
        <v>1.3419465202122949</v>
      </c>
    </row>
    <row r="25" spans="1:11" ht="12" customHeight="1">
      <c r="A25" s="41">
        <v>1987</v>
      </c>
      <c r="B25" s="71">
        <f>+'[1]Pop'!D208</f>
        <v>242.804</v>
      </c>
      <c r="C25" s="42">
        <v>291.08</v>
      </c>
      <c r="D25" s="42">
        <v>259.06</v>
      </c>
      <c r="E25" s="44">
        <v>140.6</v>
      </c>
      <c r="F25" s="44">
        <f t="shared" si="0"/>
        <v>690.74</v>
      </c>
      <c r="G25" s="43" t="s">
        <v>2</v>
      </c>
      <c r="H25" s="42">
        <v>152.7</v>
      </c>
      <c r="I25" s="42">
        <f t="shared" si="1"/>
        <v>538.04</v>
      </c>
      <c r="J25" s="45">
        <f t="shared" si="2"/>
        <v>2.215943724156109</v>
      </c>
      <c r="K25" s="46">
        <f t="shared" si="3"/>
        <v>1.6661231008692547</v>
      </c>
    </row>
    <row r="26" spans="1:11" ht="12" customHeight="1">
      <c r="A26" s="41">
        <v>1988</v>
      </c>
      <c r="B26" s="71">
        <f>+'[1]Pop'!D209</f>
        <v>245.021</v>
      </c>
      <c r="C26" s="42">
        <v>276.96</v>
      </c>
      <c r="D26" s="42">
        <v>236.9</v>
      </c>
      <c r="E26" s="44">
        <v>152.7</v>
      </c>
      <c r="F26" s="44">
        <f t="shared" si="0"/>
        <v>666.56</v>
      </c>
      <c r="G26" s="43" t="s">
        <v>2</v>
      </c>
      <c r="H26" s="42">
        <v>74.7</v>
      </c>
      <c r="I26" s="42">
        <f t="shared" si="1"/>
        <v>591.8599999999999</v>
      </c>
      <c r="J26" s="45">
        <f t="shared" si="2"/>
        <v>2.4155480550646677</v>
      </c>
      <c r="K26" s="46">
        <f t="shared" si="3"/>
        <v>1.8162015451614042</v>
      </c>
    </row>
    <row r="27" spans="1:11" ht="12" customHeight="1">
      <c r="A27" s="41">
        <v>1989</v>
      </c>
      <c r="B27" s="71">
        <f>+'[1]Pop'!D210</f>
        <v>247.342</v>
      </c>
      <c r="C27" s="42">
        <v>276.9</v>
      </c>
      <c r="D27" s="42">
        <v>325.8</v>
      </c>
      <c r="E27" s="44">
        <v>74.7</v>
      </c>
      <c r="F27" s="44">
        <f t="shared" si="0"/>
        <v>677.4000000000001</v>
      </c>
      <c r="G27" s="43" t="s">
        <v>2</v>
      </c>
      <c r="H27" s="42">
        <v>141</v>
      </c>
      <c r="I27" s="42">
        <f t="shared" si="1"/>
        <v>536.4000000000001</v>
      </c>
      <c r="J27" s="45">
        <f t="shared" si="2"/>
        <v>2.1686571629565545</v>
      </c>
      <c r="K27" s="46">
        <f t="shared" si="3"/>
        <v>1.630569295456056</v>
      </c>
    </row>
    <row r="28" spans="1:11" ht="12" customHeight="1">
      <c r="A28" s="41">
        <v>1990</v>
      </c>
      <c r="B28" s="71">
        <f>+'[1]Pop'!D211</f>
        <v>250.132</v>
      </c>
      <c r="C28" s="42">
        <v>245.2</v>
      </c>
      <c r="D28" s="42">
        <v>322.59416</v>
      </c>
      <c r="E28" s="44">
        <v>141</v>
      </c>
      <c r="F28" s="44">
        <f t="shared" si="0"/>
        <v>708.7941599999999</v>
      </c>
      <c r="G28" s="47" t="s">
        <v>2</v>
      </c>
      <c r="H28" s="42">
        <v>150.30862000000002</v>
      </c>
      <c r="I28" s="42">
        <f t="shared" si="1"/>
        <v>558.4855399999999</v>
      </c>
      <c r="J28" s="45">
        <f t="shared" si="2"/>
        <v>2.2327632609981927</v>
      </c>
      <c r="K28" s="46">
        <f t="shared" si="3"/>
        <v>1.6787693691715733</v>
      </c>
    </row>
    <row r="29" spans="1:11" ht="12" customHeight="1">
      <c r="A29" s="82">
        <v>1991</v>
      </c>
      <c r="B29" s="83">
        <f>+'[1]Pop'!D212</f>
        <v>253.493</v>
      </c>
      <c r="C29" s="84">
        <v>182.2</v>
      </c>
      <c r="D29" s="84">
        <v>355.80590654</v>
      </c>
      <c r="E29" s="86">
        <v>150.30862000000002</v>
      </c>
      <c r="F29" s="86">
        <f t="shared" si="0"/>
        <v>688.3145265400001</v>
      </c>
      <c r="G29" s="85" t="s">
        <v>2</v>
      </c>
      <c r="H29" s="84">
        <v>117.42038000000001</v>
      </c>
      <c r="I29" s="84">
        <f t="shared" si="1"/>
        <v>570.8941465400001</v>
      </c>
      <c r="J29" s="87">
        <f t="shared" si="2"/>
        <v>2.2521101037898483</v>
      </c>
      <c r="K29" s="88">
        <f t="shared" si="3"/>
        <v>1.6933158675111641</v>
      </c>
    </row>
    <row r="30" spans="1:11" ht="12" customHeight="1">
      <c r="A30" s="82">
        <v>1992</v>
      </c>
      <c r="B30" s="83">
        <f>+'[1]Pop'!D213</f>
        <v>256.894</v>
      </c>
      <c r="C30" s="84">
        <v>184.58</v>
      </c>
      <c r="D30" s="84">
        <v>500.96875654</v>
      </c>
      <c r="E30" s="86">
        <v>117.42038000000001</v>
      </c>
      <c r="F30" s="86">
        <f t="shared" si="0"/>
        <v>802.96913654</v>
      </c>
      <c r="G30" s="85" t="s">
        <v>2</v>
      </c>
      <c r="H30" s="84">
        <v>190.8</v>
      </c>
      <c r="I30" s="84">
        <f t="shared" si="1"/>
        <v>612.16913654</v>
      </c>
      <c r="J30" s="87">
        <f t="shared" si="2"/>
        <v>2.3829639327504726</v>
      </c>
      <c r="K30" s="88">
        <f t="shared" si="3"/>
        <v>1.7917022050755431</v>
      </c>
    </row>
    <row r="31" spans="1:11" ht="12" customHeight="1">
      <c r="A31" s="82">
        <v>1993</v>
      </c>
      <c r="B31" s="83">
        <f>+'[1]Pop'!D214</f>
        <v>260.255</v>
      </c>
      <c r="C31" s="84">
        <v>137.42</v>
      </c>
      <c r="D31" s="84">
        <v>442.9166026600001</v>
      </c>
      <c r="E31" s="86">
        <v>190.8</v>
      </c>
      <c r="F31" s="86">
        <f t="shared" si="0"/>
        <v>771.1366026600001</v>
      </c>
      <c r="G31" s="85" t="s">
        <v>2</v>
      </c>
      <c r="H31" s="84">
        <v>180</v>
      </c>
      <c r="I31" s="84">
        <f t="shared" si="1"/>
        <v>591.1366026600001</v>
      </c>
      <c r="J31" s="87">
        <f t="shared" si="2"/>
        <v>2.2713746235807193</v>
      </c>
      <c r="K31" s="88">
        <f t="shared" si="3"/>
        <v>1.7078004688576836</v>
      </c>
    </row>
    <row r="32" spans="1:11" ht="12" customHeight="1">
      <c r="A32" s="82">
        <v>1994</v>
      </c>
      <c r="B32" s="83">
        <f>+'[1]Pop'!D215</f>
        <v>263.436</v>
      </c>
      <c r="C32" s="84">
        <v>156.22</v>
      </c>
      <c r="D32" s="84">
        <v>417.12236188</v>
      </c>
      <c r="E32" s="86">
        <v>180</v>
      </c>
      <c r="F32" s="86">
        <f t="shared" si="0"/>
        <v>753.34236188</v>
      </c>
      <c r="G32" s="85" t="s">
        <v>2</v>
      </c>
      <c r="H32" s="84">
        <v>145.07108</v>
      </c>
      <c r="I32" s="84">
        <f t="shared" si="1"/>
        <v>608.2712818800001</v>
      </c>
      <c r="J32" s="87">
        <f t="shared" si="2"/>
        <v>2.3089907297408105</v>
      </c>
      <c r="K32" s="88">
        <f t="shared" si="3"/>
        <v>1.7360832554442183</v>
      </c>
    </row>
    <row r="33" spans="1:11" ht="12" customHeight="1">
      <c r="A33" s="82">
        <v>1995</v>
      </c>
      <c r="B33" s="83">
        <f>+'[1]Pop'!D216</f>
        <v>266.557</v>
      </c>
      <c r="C33" s="84">
        <v>197.18</v>
      </c>
      <c r="D33" s="84">
        <v>519.4470623300001</v>
      </c>
      <c r="E33" s="86">
        <v>145.07108</v>
      </c>
      <c r="F33" s="86">
        <f t="shared" si="0"/>
        <v>861.6981423300001</v>
      </c>
      <c r="G33" s="89" t="s">
        <v>2</v>
      </c>
      <c r="H33" s="84">
        <v>182.0105</v>
      </c>
      <c r="I33" s="84">
        <f t="shared" si="1"/>
        <v>679.6876423300001</v>
      </c>
      <c r="J33" s="87">
        <f t="shared" si="2"/>
        <v>2.549877295775388</v>
      </c>
      <c r="K33" s="88">
        <f t="shared" si="3"/>
        <v>1.917200974267209</v>
      </c>
    </row>
    <row r="34" spans="1:11" ht="12" customHeight="1">
      <c r="A34" s="41">
        <v>1996</v>
      </c>
      <c r="B34" s="71">
        <f>+'[1]Pop'!D217</f>
        <v>269.667</v>
      </c>
      <c r="C34" s="42">
        <v>126.5</v>
      </c>
      <c r="D34" s="42">
        <v>531.64367571</v>
      </c>
      <c r="E34" s="44">
        <v>182.0105</v>
      </c>
      <c r="F34" s="44">
        <f t="shared" si="0"/>
        <v>840.15417571</v>
      </c>
      <c r="G34" s="43" t="s">
        <v>2</v>
      </c>
      <c r="H34" s="42">
        <v>160.89143</v>
      </c>
      <c r="I34" s="42">
        <f t="shared" si="1"/>
        <v>679.26274571</v>
      </c>
      <c r="J34" s="45">
        <f t="shared" si="2"/>
        <v>2.518894583727338</v>
      </c>
      <c r="K34" s="46">
        <f t="shared" si="3"/>
        <v>1.89390570205063</v>
      </c>
    </row>
    <row r="35" spans="1:11" ht="12" customHeight="1">
      <c r="A35" s="41">
        <v>1997</v>
      </c>
      <c r="B35" s="71">
        <f>+'[1]Pop'!D218</f>
        <v>272.912</v>
      </c>
      <c r="C35" s="42">
        <v>113.62</v>
      </c>
      <c r="D35" s="42">
        <v>498.04498562000003</v>
      </c>
      <c r="E35" s="44">
        <v>160.89143</v>
      </c>
      <c r="F35" s="44">
        <f t="shared" si="0"/>
        <v>772.55641562</v>
      </c>
      <c r="G35" s="43" t="s">
        <v>2</v>
      </c>
      <c r="H35" s="42">
        <v>149.37363000000002</v>
      </c>
      <c r="I35" s="42">
        <f t="shared" si="1"/>
        <v>623.18278562</v>
      </c>
      <c r="J35" s="45">
        <f t="shared" si="2"/>
        <v>2.283456885809345</v>
      </c>
      <c r="K35" s="46">
        <f t="shared" si="3"/>
        <v>1.7168848765483797</v>
      </c>
    </row>
    <row r="36" spans="1:11" ht="12" customHeight="1">
      <c r="A36" s="41">
        <v>1998</v>
      </c>
      <c r="B36" s="71">
        <f>+'[1]Pop'!D219</f>
        <v>276.115</v>
      </c>
      <c r="C36" s="42">
        <v>112.296</v>
      </c>
      <c r="D36" s="42">
        <v>463.7059590100001</v>
      </c>
      <c r="E36" s="44">
        <v>149.37363000000002</v>
      </c>
      <c r="F36" s="44">
        <f t="shared" si="0"/>
        <v>725.3755890100001</v>
      </c>
      <c r="G36" s="43" t="s">
        <v>2</v>
      </c>
      <c r="H36" s="42">
        <v>151.29016000000001</v>
      </c>
      <c r="I36" s="42">
        <f t="shared" si="1"/>
        <v>574.0854290100001</v>
      </c>
      <c r="J36" s="45">
        <f t="shared" si="2"/>
        <v>2.0791533564275757</v>
      </c>
      <c r="K36" s="46">
        <f t="shared" si="3"/>
        <v>1.5632732003214853</v>
      </c>
    </row>
    <row r="37" spans="1:11" ht="12" customHeight="1">
      <c r="A37" s="41">
        <v>1999</v>
      </c>
      <c r="B37" s="71">
        <f>+'[1]Pop'!D220</f>
        <v>279.295</v>
      </c>
      <c r="C37" s="42">
        <v>117.312</v>
      </c>
      <c r="D37" s="42">
        <v>530.3068395100001</v>
      </c>
      <c r="E37" s="44">
        <v>151.29016000000001</v>
      </c>
      <c r="F37" s="44">
        <f t="shared" si="0"/>
        <v>798.9089995100002</v>
      </c>
      <c r="G37" s="43" t="s">
        <v>2</v>
      </c>
      <c r="H37" s="42">
        <v>209.30875</v>
      </c>
      <c r="I37" s="42">
        <f t="shared" si="1"/>
        <v>589.6002495100001</v>
      </c>
      <c r="J37" s="45">
        <f t="shared" si="2"/>
        <v>2.1110304499185455</v>
      </c>
      <c r="K37" s="46">
        <f t="shared" si="3"/>
        <v>1.58724093978838</v>
      </c>
    </row>
    <row r="38" spans="1:11" ht="12" customHeight="1">
      <c r="A38" s="41">
        <v>2000</v>
      </c>
      <c r="B38" s="71">
        <f>+'[1]Pop'!D221</f>
        <v>282.385</v>
      </c>
      <c r="C38" s="42">
        <v>81.34</v>
      </c>
      <c r="D38" s="42">
        <v>489.25639749</v>
      </c>
      <c r="E38" s="44">
        <v>209.30875</v>
      </c>
      <c r="F38" s="44">
        <f t="shared" si="0"/>
        <v>779.90514749</v>
      </c>
      <c r="G38" s="43" t="s">
        <v>2</v>
      </c>
      <c r="H38" s="42">
        <v>143.5868</v>
      </c>
      <c r="I38" s="42">
        <f t="shared" si="1"/>
        <v>636.31834749</v>
      </c>
      <c r="J38" s="45">
        <f t="shared" si="2"/>
        <v>2.2533716291233596</v>
      </c>
      <c r="K38" s="46">
        <f t="shared" si="3"/>
        <v>1.6942643827995185</v>
      </c>
    </row>
    <row r="39" spans="1:11" ht="12" customHeight="1">
      <c r="A39" s="82">
        <v>2001</v>
      </c>
      <c r="B39" s="83">
        <f>+'[1]Pop'!D222</f>
        <v>285.309019</v>
      </c>
      <c r="C39" s="84">
        <v>93.5</v>
      </c>
      <c r="D39" s="84">
        <v>496.67283526</v>
      </c>
      <c r="E39" s="86">
        <v>143.5868</v>
      </c>
      <c r="F39" s="86">
        <f t="shared" si="0"/>
        <v>733.7596352600001</v>
      </c>
      <c r="G39" s="85" t="s">
        <v>2</v>
      </c>
      <c r="H39" s="84">
        <v>152.31958</v>
      </c>
      <c r="I39" s="84">
        <f t="shared" si="1"/>
        <v>581.4400552600001</v>
      </c>
      <c r="J39" s="87">
        <f t="shared" si="2"/>
        <v>2.0379308628165034</v>
      </c>
      <c r="K39" s="88">
        <f t="shared" si="3"/>
        <v>1.5322788442229347</v>
      </c>
    </row>
    <row r="40" spans="1:11" ht="12" customHeight="1">
      <c r="A40" s="82">
        <v>2002</v>
      </c>
      <c r="B40" s="83">
        <f>+'[1]Pop'!D223</f>
        <v>288.104818</v>
      </c>
      <c r="C40" s="84">
        <v>78</v>
      </c>
      <c r="D40" s="84">
        <v>529.62458409</v>
      </c>
      <c r="E40" s="86">
        <v>152.31958</v>
      </c>
      <c r="F40" s="86">
        <f t="shared" si="0"/>
        <v>759.94416409</v>
      </c>
      <c r="G40" s="85" t="s">
        <v>2</v>
      </c>
      <c r="H40" s="84">
        <v>155.68049</v>
      </c>
      <c r="I40" s="84">
        <f t="shared" si="1"/>
        <v>604.26367409</v>
      </c>
      <c r="J40" s="87">
        <f t="shared" si="2"/>
        <v>2.097374414925612</v>
      </c>
      <c r="K40" s="88">
        <f t="shared" si="3"/>
        <v>1.5769732443049713</v>
      </c>
    </row>
    <row r="41" spans="1:11" ht="12" customHeight="1">
      <c r="A41" s="82">
        <v>2003</v>
      </c>
      <c r="B41" s="83">
        <f>+'[1]Pop'!D224</f>
        <v>290.819634</v>
      </c>
      <c r="C41" s="84">
        <v>158.90800000000002</v>
      </c>
      <c r="D41" s="84">
        <v>541.9877812999999</v>
      </c>
      <c r="E41" s="86">
        <v>155.68049</v>
      </c>
      <c r="F41" s="86">
        <f t="shared" si="0"/>
        <v>856.5762712999999</v>
      </c>
      <c r="G41" s="85" t="s">
        <v>2</v>
      </c>
      <c r="H41" s="84">
        <v>102.64142000000001</v>
      </c>
      <c r="I41" s="84">
        <f t="shared" si="1"/>
        <v>753.9348512999999</v>
      </c>
      <c r="J41" s="87">
        <f t="shared" si="2"/>
        <v>2.592448250244342</v>
      </c>
      <c r="K41" s="88">
        <f t="shared" si="3"/>
        <v>1.9492092107100314</v>
      </c>
    </row>
    <row r="42" spans="1:11" ht="12" customHeight="1">
      <c r="A42" s="82">
        <v>2004</v>
      </c>
      <c r="B42" s="83">
        <f>+'[1]Pop'!D225</f>
        <v>293.463185</v>
      </c>
      <c r="C42" s="84">
        <v>175.36</v>
      </c>
      <c r="D42" s="84">
        <v>628.9516773400001</v>
      </c>
      <c r="E42" s="86">
        <v>102.64142000000001</v>
      </c>
      <c r="F42" s="86">
        <f t="shared" si="0"/>
        <v>906.9530973400001</v>
      </c>
      <c r="G42" s="85" t="s">
        <v>2</v>
      </c>
      <c r="H42" s="84">
        <v>124.34037000000001</v>
      </c>
      <c r="I42" s="84">
        <f t="shared" si="1"/>
        <v>782.6127273400001</v>
      </c>
      <c r="J42" s="87">
        <f t="shared" si="2"/>
        <v>2.666817397691639</v>
      </c>
      <c r="K42" s="88">
        <f t="shared" si="3"/>
        <v>2.0051258629260444</v>
      </c>
    </row>
    <row r="43" spans="1:11" ht="12" customHeight="1">
      <c r="A43" s="82">
        <v>2005</v>
      </c>
      <c r="B43" s="83">
        <f>+'[1]Pop'!D226</f>
        <v>296.186216</v>
      </c>
      <c r="C43" s="84">
        <v>177.23</v>
      </c>
      <c r="D43" s="84">
        <v>632.0544636000001</v>
      </c>
      <c r="E43" s="86">
        <v>124.34037000000001</v>
      </c>
      <c r="F43" s="86">
        <f t="shared" si="0"/>
        <v>933.6248336000001</v>
      </c>
      <c r="G43" s="85" t="s">
        <v>2</v>
      </c>
      <c r="H43" s="84">
        <v>130.83875</v>
      </c>
      <c r="I43" s="84">
        <f t="shared" si="1"/>
        <v>802.7860836000001</v>
      </c>
      <c r="J43" s="87">
        <f t="shared" si="2"/>
        <v>2.710410006385983</v>
      </c>
      <c r="K43" s="88">
        <f t="shared" si="3"/>
        <v>2.0379022604405885</v>
      </c>
    </row>
    <row r="44" spans="1:11" ht="12" customHeight="1">
      <c r="A44" s="41">
        <v>2006</v>
      </c>
      <c r="B44" s="71">
        <f>+'[1]Pop'!D227</f>
        <v>298.995825</v>
      </c>
      <c r="C44" s="42">
        <v>50.22</v>
      </c>
      <c r="D44" s="42">
        <v>591.6475035100001</v>
      </c>
      <c r="E44" s="44">
        <v>130.83875</v>
      </c>
      <c r="F44" s="44">
        <f t="shared" si="0"/>
        <v>772.7062535100001</v>
      </c>
      <c r="G44" s="43" t="s">
        <v>2</v>
      </c>
      <c r="H44" s="42">
        <v>99.06239000000001</v>
      </c>
      <c r="I44" s="42">
        <f t="shared" si="1"/>
        <v>673.6438635100001</v>
      </c>
      <c r="J44" s="45">
        <f t="shared" si="2"/>
        <v>2.253020969473403</v>
      </c>
      <c r="K44" s="46">
        <f aca="true" t="shared" si="4" ref="K44:K50">J44/1.33</f>
        <v>1.6940007289273706</v>
      </c>
    </row>
    <row r="45" spans="1:11" ht="12" customHeight="1">
      <c r="A45" s="41">
        <v>2007</v>
      </c>
      <c r="B45" s="71">
        <f>+'[1]Pop'!D228</f>
        <v>302.003917</v>
      </c>
      <c r="C45" s="42">
        <v>90.08</v>
      </c>
      <c r="D45" s="42">
        <v>699.55192636</v>
      </c>
      <c r="E45" s="44">
        <v>99.06239000000001</v>
      </c>
      <c r="F45" s="44">
        <f t="shared" si="0"/>
        <v>888.6943163600001</v>
      </c>
      <c r="G45" s="43" t="s">
        <v>2</v>
      </c>
      <c r="H45" s="42">
        <v>80.465</v>
      </c>
      <c r="I45" s="42">
        <f t="shared" si="1"/>
        <v>808.2293163600001</v>
      </c>
      <c r="J45" s="45">
        <f t="shared" si="2"/>
        <v>2.676221303315083</v>
      </c>
      <c r="K45" s="46">
        <f t="shared" si="4"/>
        <v>2.0121964686579568</v>
      </c>
    </row>
    <row r="46" spans="1:11" ht="12" customHeight="1">
      <c r="A46" s="41">
        <v>2008</v>
      </c>
      <c r="B46" s="71">
        <f>+'[1]Pop'!D229</f>
        <v>304.797761</v>
      </c>
      <c r="C46" s="42">
        <v>67.44</v>
      </c>
      <c r="D46" s="42">
        <v>783.0796483171202</v>
      </c>
      <c r="E46" s="44">
        <v>80.465</v>
      </c>
      <c r="F46" s="44">
        <f t="shared" si="0"/>
        <v>930.9846483171203</v>
      </c>
      <c r="G46" s="43" t="s">
        <v>2</v>
      </c>
      <c r="H46" s="42">
        <v>109.27546000000001</v>
      </c>
      <c r="I46" s="42">
        <f t="shared" si="1"/>
        <v>821.7091883171204</v>
      </c>
      <c r="J46" s="45">
        <f t="shared" si="2"/>
        <v>2.695916090791495</v>
      </c>
      <c r="K46" s="46">
        <f t="shared" si="4"/>
        <v>2.0270045795424774</v>
      </c>
    </row>
    <row r="47" spans="1:11" ht="12" customHeight="1">
      <c r="A47" s="41">
        <v>2009</v>
      </c>
      <c r="B47" s="71">
        <f>+'[1]Pop'!D230</f>
        <v>307.439406</v>
      </c>
      <c r="C47" s="42">
        <v>48</v>
      </c>
      <c r="D47" s="42">
        <v>705.9166595624067</v>
      </c>
      <c r="E47" s="44">
        <v>109.27546000000001</v>
      </c>
      <c r="F47" s="44">
        <f t="shared" si="0"/>
        <v>863.1921195624068</v>
      </c>
      <c r="G47" s="43" t="s">
        <v>2</v>
      </c>
      <c r="H47" s="42">
        <v>94.43399</v>
      </c>
      <c r="I47" s="42">
        <f t="shared" si="1"/>
        <v>768.7581295624068</v>
      </c>
      <c r="J47" s="45">
        <f t="shared" si="2"/>
        <v>2.5005191740528105</v>
      </c>
      <c r="K47" s="46">
        <f t="shared" si="4"/>
        <v>1.8800896045509852</v>
      </c>
    </row>
    <row r="48" spans="1:11" ht="12" customHeight="1">
      <c r="A48" s="41">
        <v>2010</v>
      </c>
      <c r="B48" s="71">
        <f>+'[1]Pop'!D231</f>
        <v>309.741279</v>
      </c>
      <c r="C48" s="42">
        <v>41</v>
      </c>
      <c r="D48" s="42">
        <v>697.7298244890358</v>
      </c>
      <c r="E48" s="44">
        <v>94.43399</v>
      </c>
      <c r="F48" s="44">
        <f t="shared" si="0"/>
        <v>833.1638144890358</v>
      </c>
      <c r="G48" s="43" t="s">
        <v>2</v>
      </c>
      <c r="H48" s="42">
        <v>74.12888</v>
      </c>
      <c r="I48" s="42">
        <f t="shared" si="1"/>
        <v>759.0349344890358</v>
      </c>
      <c r="J48" s="45">
        <f t="shared" si="2"/>
        <v>2.4505449739846776</v>
      </c>
      <c r="K48" s="46">
        <f t="shared" si="4"/>
        <v>1.842515018033592</v>
      </c>
    </row>
    <row r="49" spans="1:11" ht="12" customHeight="1">
      <c r="A49" s="92">
        <v>2011</v>
      </c>
      <c r="B49" s="93">
        <f>+'[1]Pop'!D232</f>
        <v>311.973914</v>
      </c>
      <c r="C49" s="94">
        <v>39.346000000000004</v>
      </c>
      <c r="D49" s="94">
        <v>807.7801282561472</v>
      </c>
      <c r="E49" s="95">
        <v>74.12888</v>
      </c>
      <c r="F49" s="95">
        <f t="shared" si="0"/>
        <v>921.2550082561472</v>
      </c>
      <c r="G49" s="96" t="s">
        <v>2</v>
      </c>
      <c r="H49" s="94">
        <v>93.08138000000001</v>
      </c>
      <c r="I49" s="94">
        <f t="shared" si="1"/>
        <v>828.1736282561473</v>
      </c>
      <c r="J49" s="97">
        <f t="shared" si="2"/>
        <v>2.65462460510768</v>
      </c>
      <c r="K49" s="98">
        <f t="shared" si="4"/>
        <v>1.9959583497050224</v>
      </c>
    </row>
    <row r="50" spans="1:12" ht="12" customHeight="1">
      <c r="A50" s="92">
        <v>2012</v>
      </c>
      <c r="B50" s="93">
        <f>+'[1]Pop'!D233</f>
        <v>314.167558</v>
      </c>
      <c r="C50" s="94">
        <v>39.6</v>
      </c>
      <c r="D50" s="94">
        <v>777.7688805782741</v>
      </c>
      <c r="E50" s="95">
        <v>93.08138000000001</v>
      </c>
      <c r="F50" s="95">
        <f t="shared" si="0"/>
        <v>910.4502605782741</v>
      </c>
      <c r="G50" s="96" t="s">
        <v>2</v>
      </c>
      <c r="H50" s="94">
        <v>105.93982</v>
      </c>
      <c r="I50" s="94">
        <f t="shared" si="1"/>
        <v>804.510440578274</v>
      </c>
      <c r="J50" s="97">
        <f t="shared" si="2"/>
        <v>2.560768672933041</v>
      </c>
      <c r="K50" s="98">
        <f t="shared" si="4"/>
        <v>1.9253899796489027</v>
      </c>
      <c r="L50"/>
    </row>
    <row r="51" spans="1:12" ht="12" customHeight="1">
      <c r="A51" s="92">
        <v>2013</v>
      </c>
      <c r="B51" s="93">
        <f>+'[1]Pop'!D234</f>
        <v>316.294766</v>
      </c>
      <c r="C51" s="94">
        <v>69.60000000000001</v>
      </c>
      <c r="D51" s="94">
        <v>684.9580007689341</v>
      </c>
      <c r="E51" s="95">
        <v>105.93982</v>
      </c>
      <c r="F51" s="95">
        <f t="shared" si="0"/>
        <v>860.4978207689342</v>
      </c>
      <c r="G51" s="96" t="s">
        <v>2</v>
      </c>
      <c r="H51" s="94">
        <v>75.19953</v>
      </c>
      <c r="I51" s="94">
        <f aca="true" t="shared" si="5" ref="I51:I57">F51-SUM(G51,H51)</f>
        <v>785.2982907689342</v>
      </c>
      <c r="J51" s="97">
        <f aca="true" t="shared" si="6" ref="J51:J57">IF(I51=0,0,IF(B51=0,0,I51/B51))</f>
        <v>2.482805203197495</v>
      </c>
      <c r="K51" s="98">
        <f aca="true" t="shared" si="7" ref="K51:K57">J51/1.33</f>
        <v>1.8667708294718008</v>
      </c>
      <c r="L51"/>
    </row>
    <row r="52" spans="1:12" ht="12" customHeight="1">
      <c r="A52" s="92">
        <v>2014</v>
      </c>
      <c r="B52" s="93">
        <f>+'[1]Pop'!D235</f>
        <v>318.576955</v>
      </c>
      <c r="C52" s="94">
        <v>69</v>
      </c>
      <c r="D52" s="94">
        <v>763.3417351492546</v>
      </c>
      <c r="E52" s="95">
        <v>75.19953</v>
      </c>
      <c r="F52" s="95">
        <f t="shared" si="0"/>
        <v>907.5412651492546</v>
      </c>
      <c r="G52" s="96" t="s">
        <v>2</v>
      </c>
      <c r="H52" s="94">
        <v>84.12383000000001</v>
      </c>
      <c r="I52" s="94">
        <f t="shared" si="5"/>
        <v>823.4174351492546</v>
      </c>
      <c r="J52" s="97">
        <f t="shared" si="6"/>
        <v>2.584673568586449</v>
      </c>
      <c r="K52" s="98">
        <f t="shared" si="7"/>
        <v>1.943363585403345</v>
      </c>
      <c r="L52"/>
    </row>
    <row r="53" spans="1:12" ht="12" customHeight="1">
      <c r="A53" s="92">
        <v>2015</v>
      </c>
      <c r="B53" s="93">
        <f>+'[1]Pop'!D236</f>
        <v>320.870703</v>
      </c>
      <c r="C53" s="94">
        <v>78.4</v>
      </c>
      <c r="D53" s="94">
        <v>753.3934112752893</v>
      </c>
      <c r="E53" s="95">
        <v>84.12383000000001</v>
      </c>
      <c r="F53" s="95">
        <f t="shared" si="0"/>
        <v>915.9172412752893</v>
      </c>
      <c r="G53" s="96" t="s">
        <v>2</v>
      </c>
      <c r="H53" s="94">
        <v>85.67993000000001</v>
      </c>
      <c r="I53" s="94">
        <f t="shared" si="5"/>
        <v>830.2373112752892</v>
      </c>
      <c r="J53" s="97">
        <f t="shared" si="6"/>
        <v>2.5874512802600407</v>
      </c>
      <c r="K53" s="98">
        <f t="shared" si="7"/>
        <v>1.945452090421083</v>
      </c>
      <c r="L53"/>
    </row>
    <row r="54" spans="1:12" ht="12" customHeight="1">
      <c r="A54" s="127">
        <v>2016</v>
      </c>
      <c r="B54" s="128">
        <f>+'[1]Pop'!D237</f>
        <v>323.161011</v>
      </c>
      <c r="C54" s="129">
        <v>91.806</v>
      </c>
      <c r="D54" s="129">
        <v>760.5973797501617</v>
      </c>
      <c r="E54" s="130">
        <v>85.67993000000001</v>
      </c>
      <c r="F54" s="130">
        <f>SUM(C54,D54,E54)</f>
        <v>938.0833097501618</v>
      </c>
      <c r="G54" s="142" t="s">
        <v>2</v>
      </c>
      <c r="H54" s="129">
        <v>86.16405</v>
      </c>
      <c r="I54" s="129">
        <f t="shared" si="5"/>
        <v>851.9192597501618</v>
      </c>
      <c r="J54" s="131">
        <f t="shared" si="6"/>
        <v>2.6362068156488156</v>
      </c>
      <c r="K54" s="132">
        <f t="shared" si="7"/>
        <v>1.9821103877058763</v>
      </c>
      <c r="L54"/>
    </row>
    <row r="55" spans="1:12" ht="12" customHeight="1">
      <c r="A55" s="169">
        <v>2017</v>
      </c>
      <c r="B55" s="170">
        <f>+'[1]Pop'!D238</f>
        <v>325.20603</v>
      </c>
      <c r="C55" s="171">
        <v>47.6</v>
      </c>
      <c r="D55" s="171">
        <v>710.9339430839492</v>
      </c>
      <c r="E55" s="172">
        <v>86.16405</v>
      </c>
      <c r="F55" s="172">
        <f>SUM(C55,D55,E55)</f>
        <v>844.6979930839492</v>
      </c>
      <c r="G55" s="177" t="s">
        <v>2</v>
      </c>
      <c r="H55" s="171">
        <v>75.29795</v>
      </c>
      <c r="I55" s="171">
        <f t="shared" si="5"/>
        <v>769.4000430839492</v>
      </c>
      <c r="J55" s="173">
        <f t="shared" si="6"/>
        <v>2.3658849225026644</v>
      </c>
      <c r="K55" s="174">
        <f t="shared" si="7"/>
        <v>1.7788608439869655</v>
      </c>
      <c r="L55"/>
    </row>
    <row r="56" spans="1:12" ht="12" customHeight="1">
      <c r="A56" s="169">
        <v>2018</v>
      </c>
      <c r="B56" s="170">
        <f>+'[1]Pop'!D239</f>
        <v>326.923976</v>
      </c>
      <c r="C56" s="171">
        <v>49.492000000000004</v>
      </c>
      <c r="D56" s="171">
        <v>778.5991876932345</v>
      </c>
      <c r="E56" s="172">
        <v>75.29795</v>
      </c>
      <c r="F56" s="172">
        <f>SUM(C56,D56,E56)</f>
        <v>903.3891376932345</v>
      </c>
      <c r="G56" s="177" t="s">
        <v>2</v>
      </c>
      <c r="H56" s="171">
        <v>85.72116</v>
      </c>
      <c r="I56" s="171">
        <f t="shared" si="5"/>
        <v>817.6679776932344</v>
      </c>
      <c r="J56" s="173">
        <f t="shared" si="6"/>
        <v>2.5010951711086324</v>
      </c>
      <c r="K56" s="174">
        <f t="shared" si="7"/>
        <v>1.8805226850440844</v>
      </c>
      <c r="L56"/>
    </row>
    <row r="57" spans="1:12" ht="12" customHeight="1" thickBot="1">
      <c r="A57" s="133">
        <v>2019</v>
      </c>
      <c r="B57" s="134">
        <f>+'[1]Pop'!D240</f>
        <v>328.475998</v>
      </c>
      <c r="C57" s="184">
        <v>79.76</v>
      </c>
      <c r="D57" s="135">
        <v>805.8030447274037</v>
      </c>
      <c r="E57" s="185">
        <v>85.72116</v>
      </c>
      <c r="F57" s="136">
        <f>SUM(C57,D57,E57)</f>
        <v>971.2842047274037</v>
      </c>
      <c r="G57" s="143" t="s">
        <v>2</v>
      </c>
      <c r="H57" s="184">
        <v>101.04143</v>
      </c>
      <c r="I57" s="135">
        <f t="shared" si="5"/>
        <v>870.2427747274037</v>
      </c>
      <c r="J57" s="137">
        <f t="shared" si="6"/>
        <v>2.6493344415606392</v>
      </c>
      <c r="K57" s="138">
        <f t="shared" si="7"/>
        <v>1.9919807831283</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103</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301"/>
      <c r="B62" s="302"/>
      <c r="C62" s="302"/>
      <c r="D62" s="302"/>
      <c r="E62" s="302"/>
      <c r="F62" s="302"/>
      <c r="G62" s="302"/>
      <c r="H62" s="302"/>
      <c r="I62" s="302"/>
      <c r="J62" s="302"/>
      <c r="K62" s="303"/>
    </row>
    <row r="63" spans="1:11" ht="12" customHeight="1">
      <c r="A63" s="255" t="s">
        <v>97</v>
      </c>
      <c r="B63" s="256"/>
      <c r="C63" s="256"/>
      <c r="D63" s="256"/>
      <c r="E63" s="256"/>
      <c r="F63" s="256"/>
      <c r="G63" s="256"/>
      <c r="H63" s="256"/>
      <c r="I63" s="256"/>
      <c r="J63" s="256"/>
      <c r="K63" s="257"/>
    </row>
  </sheetData>
  <sheetProtection/>
  <mergeCells count="23">
    <mergeCell ref="J1:K1"/>
    <mergeCell ref="A1:I1"/>
    <mergeCell ref="J4:J6"/>
    <mergeCell ref="C3:C6"/>
    <mergeCell ref="D3:D6"/>
    <mergeCell ref="K4:K6"/>
    <mergeCell ref="A2:A6"/>
    <mergeCell ref="A63:K63"/>
    <mergeCell ref="A58:K58"/>
    <mergeCell ref="A59:K59"/>
    <mergeCell ref="A60:K61"/>
    <mergeCell ref="A62:K62"/>
    <mergeCell ref="H3:H6"/>
    <mergeCell ref="G3:G6"/>
    <mergeCell ref="C7:I7"/>
    <mergeCell ref="B2:B6"/>
    <mergeCell ref="F3:F6"/>
    <mergeCell ref="J7:K7"/>
    <mergeCell ref="J3:K3"/>
    <mergeCell ref="G2:H2"/>
    <mergeCell ref="E3:E6"/>
    <mergeCell ref="I3:I6"/>
    <mergeCell ref="I2:K2"/>
  </mergeCells>
  <printOptions horizontalCentered="1" verticalCentered="1"/>
  <pageMargins left="0.75" right="0.75" top="0.75" bottom="0.75" header="0.5" footer="0.5"/>
  <pageSetup fitToHeight="1" fitToWidth="1" horizontalDpi="600" verticalDpi="600" orientation="landscape" scale="82"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65"/>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ustomWidth="1"/>
  </cols>
  <sheetData>
    <row r="1" spans="1:12" s="59" customFormat="1" ht="12" customHeight="1" thickBot="1">
      <c r="A1" s="249" t="s">
        <v>87</v>
      </c>
      <c r="B1" s="249"/>
      <c r="C1" s="249"/>
      <c r="D1" s="249"/>
      <c r="E1" s="249"/>
      <c r="F1" s="249"/>
      <c r="G1" s="249"/>
      <c r="H1" s="249"/>
      <c r="I1" s="249"/>
      <c r="J1" s="224" t="s">
        <v>50</v>
      </c>
      <c r="K1" s="224"/>
      <c r="L1" s="58"/>
    </row>
    <row r="2" spans="1:11" ht="12" customHeight="1" thickTop="1">
      <c r="A2" s="275" t="s">
        <v>0</v>
      </c>
      <c r="B2" s="264" t="s">
        <v>34</v>
      </c>
      <c r="C2" s="38" t="s">
        <v>1</v>
      </c>
      <c r="D2" s="39"/>
      <c r="E2" s="39"/>
      <c r="F2" s="39"/>
      <c r="G2" s="278" t="s">
        <v>82</v>
      </c>
      <c r="H2" s="279"/>
      <c r="I2" s="278" t="s">
        <v>81</v>
      </c>
      <c r="J2" s="279"/>
      <c r="K2" s="279"/>
    </row>
    <row r="3" spans="1:12" ht="12" customHeight="1">
      <c r="A3" s="276"/>
      <c r="B3" s="265"/>
      <c r="C3" s="258" t="s">
        <v>35</v>
      </c>
      <c r="D3" s="258" t="s">
        <v>36</v>
      </c>
      <c r="E3" s="258" t="s">
        <v>37</v>
      </c>
      <c r="F3" s="258" t="s">
        <v>38</v>
      </c>
      <c r="G3" s="258" t="s">
        <v>39</v>
      </c>
      <c r="H3" s="258" t="s">
        <v>40</v>
      </c>
      <c r="I3" s="261" t="s">
        <v>73</v>
      </c>
      <c r="J3" s="283" t="s">
        <v>33</v>
      </c>
      <c r="K3" s="284"/>
      <c r="L3" s="20"/>
    </row>
    <row r="4" spans="1:11" ht="12" customHeight="1">
      <c r="A4" s="276"/>
      <c r="B4" s="265"/>
      <c r="C4" s="259"/>
      <c r="D4" s="259"/>
      <c r="E4" s="259"/>
      <c r="F4" s="259"/>
      <c r="G4" s="259"/>
      <c r="H4" s="259"/>
      <c r="I4" s="262"/>
      <c r="J4" s="294" t="s">
        <v>3</v>
      </c>
      <c r="K4" s="291" t="s">
        <v>30</v>
      </c>
    </row>
    <row r="5" spans="1:11" ht="12" customHeight="1">
      <c r="A5" s="276"/>
      <c r="B5" s="265"/>
      <c r="C5" s="259"/>
      <c r="D5" s="259"/>
      <c r="E5" s="259"/>
      <c r="F5" s="259"/>
      <c r="G5" s="259"/>
      <c r="H5" s="259"/>
      <c r="I5" s="262"/>
      <c r="J5" s="273"/>
      <c r="K5" s="292"/>
    </row>
    <row r="6" spans="1:11" ht="12" customHeight="1">
      <c r="A6" s="277"/>
      <c r="B6" s="266"/>
      <c r="C6" s="260"/>
      <c r="D6" s="260"/>
      <c r="E6" s="260"/>
      <c r="F6" s="260"/>
      <c r="G6" s="260"/>
      <c r="H6" s="260"/>
      <c r="I6" s="263"/>
      <c r="J6" s="274"/>
      <c r="K6" s="293"/>
    </row>
    <row r="7" spans="1:12" ht="12" customHeight="1">
      <c r="A7" s="75"/>
      <c r="B7" s="76" t="s">
        <v>54</v>
      </c>
      <c r="C7" s="287" t="s">
        <v>66</v>
      </c>
      <c r="D7" s="287"/>
      <c r="E7" s="287"/>
      <c r="F7" s="287"/>
      <c r="G7" s="287"/>
      <c r="H7" s="287"/>
      <c r="I7" s="287"/>
      <c r="J7" s="285" t="s">
        <v>53</v>
      </c>
      <c r="K7" s="286"/>
      <c r="L7"/>
    </row>
    <row r="8" spans="1:11" ht="12" customHeight="1">
      <c r="A8" s="41">
        <v>1970</v>
      </c>
      <c r="B8" s="71">
        <f>+'[1]Pop'!D191</f>
        <v>205.052</v>
      </c>
      <c r="C8" s="42">
        <v>314.95828</v>
      </c>
      <c r="D8" s="47" t="s">
        <v>2</v>
      </c>
      <c r="E8" s="44">
        <v>173.89008</v>
      </c>
      <c r="F8" s="44">
        <f aca="true" t="shared" si="0" ref="F8:F57">SUM(C8,D8,E8)</f>
        <v>488.84836</v>
      </c>
      <c r="G8" s="47">
        <v>1.83456</v>
      </c>
      <c r="H8" s="43">
        <v>199.76138</v>
      </c>
      <c r="I8" s="42">
        <f aca="true" t="shared" si="1" ref="I8:I50">F8-SUM(G8,H8)</f>
        <v>287.25242000000003</v>
      </c>
      <c r="J8" s="45">
        <f aca="true" t="shared" si="2" ref="J8:J50">IF(I8=0,0,IF(B8=0,0,I8/B8))</f>
        <v>1.4008759729239415</v>
      </c>
      <c r="K8" s="46">
        <f>J8/1.82</f>
        <v>0.7697120730351327</v>
      </c>
    </row>
    <row r="9" spans="1:11" ht="12" customHeight="1">
      <c r="A9" s="82">
        <v>1971</v>
      </c>
      <c r="B9" s="83">
        <f>+'[1]Pop'!D192</f>
        <v>207.661</v>
      </c>
      <c r="C9" s="84">
        <v>261.49942000000004</v>
      </c>
      <c r="D9" s="89" t="s">
        <v>2</v>
      </c>
      <c r="E9" s="86">
        <v>199.76138</v>
      </c>
      <c r="F9" s="86">
        <f t="shared" si="0"/>
        <v>461.2608</v>
      </c>
      <c r="G9" s="85">
        <v>1.0119200000000002</v>
      </c>
      <c r="H9" s="85">
        <v>181.2538</v>
      </c>
      <c r="I9" s="84">
        <f t="shared" si="1"/>
        <v>278.99508000000003</v>
      </c>
      <c r="J9" s="87">
        <f t="shared" si="2"/>
        <v>1.3435121664636116</v>
      </c>
      <c r="K9" s="88">
        <f aca="true" t="shared" si="3" ref="K9:K44">J9/1.82</f>
        <v>0.7381934980569295</v>
      </c>
    </row>
    <row r="10" spans="1:11" ht="12" customHeight="1">
      <c r="A10" s="82">
        <v>1972</v>
      </c>
      <c r="B10" s="83">
        <f>+'[1]Pop'!D193</f>
        <v>209.896</v>
      </c>
      <c r="C10" s="84">
        <v>301.89978</v>
      </c>
      <c r="D10" s="89" t="s">
        <v>2</v>
      </c>
      <c r="E10" s="86">
        <v>181.2538</v>
      </c>
      <c r="F10" s="86">
        <f t="shared" si="0"/>
        <v>483.15358000000003</v>
      </c>
      <c r="G10" s="85">
        <v>1.5597400000000001</v>
      </c>
      <c r="H10" s="85">
        <v>176.39258</v>
      </c>
      <c r="I10" s="84">
        <f t="shared" si="1"/>
        <v>305.20126000000005</v>
      </c>
      <c r="J10" s="87">
        <f t="shared" si="2"/>
        <v>1.4540594389602473</v>
      </c>
      <c r="K10" s="88">
        <f t="shared" si="3"/>
        <v>0.7989337576704655</v>
      </c>
    </row>
    <row r="11" spans="1:11" ht="12" customHeight="1">
      <c r="A11" s="82">
        <v>1973</v>
      </c>
      <c r="B11" s="83">
        <f>+'[1]Pop'!D194</f>
        <v>211.909</v>
      </c>
      <c r="C11" s="84">
        <v>421.67216</v>
      </c>
      <c r="D11" s="89" t="s">
        <v>2</v>
      </c>
      <c r="E11" s="86">
        <v>176.4</v>
      </c>
      <c r="F11" s="86">
        <f t="shared" si="0"/>
        <v>598.07216</v>
      </c>
      <c r="G11" s="85">
        <v>3.8365600000000004</v>
      </c>
      <c r="H11" s="85">
        <v>218.94964000000002</v>
      </c>
      <c r="I11" s="84">
        <f t="shared" si="1"/>
        <v>375.28596000000005</v>
      </c>
      <c r="J11" s="87">
        <f t="shared" si="2"/>
        <v>1.770976975966099</v>
      </c>
      <c r="K11" s="88">
        <f t="shared" si="3"/>
        <v>0.9730642725088455</v>
      </c>
    </row>
    <row r="12" spans="1:11" ht="12" customHeight="1">
      <c r="A12" s="82">
        <v>1974</v>
      </c>
      <c r="B12" s="83">
        <f>+'[1]Pop'!D195</f>
        <v>213.854</v>
      </c>
      <c r="C12" s="84">
        <v>451.50741999999997</v>
      </c>
      <c r="D12" s="89" t="s">
        <v>2</v>
      </c>
      <c r="E12" s="86">
        <v>218.9</v>
      </c>
      <c r="F12" s="86">
        <f t="shared" si="0"/>
        <v>670.40742</v>
      </c>
      <c r="G12" s="85">
        <v>5.54736</v>
      </c>
      <c r="H12" s="85">
        <v>284.10928</v>
      </c>
      <c r="I12" s="84">
        <f t="shared" si="1"/>
        <v>380.75077999999996</v>
      </c>
      <c r="J12" s="87">
        <f t="shared" si="2"/>
        <v>1.7804239340858714</v>
      </c>
      <c r="K12" s="88">
        <f t="shared" si="3"/>
        <v>0.9782549088383908</v>
      </c>
    </row>
    <row r="13" spans="1:11" ht="12" customHeight="1">
      <c r="A13" s="82">
        <v>1975</v>
      </c>
      <c r="B13" s="83">
        <f>+'[1]Pop'!D196</f>
        <v>215.973</v>
      </c>
      <c r="C13" s="84">
        <v>301.88158</v>
      </c>
      <c r="D13" s="89" t="s">
        <v>2</v>
      </c>
      <c r="E13" s="86">
        <v>284.1</v>
      </c>
      <c r="F13" s="86">
        <f t="shared" si="0"/>
        <v>585.98158</v>
      </c>
      <c r="G13" s="89">
        <v>3.96396</v>
      </c>
      <c r="H13" s="85">
        <v>237.1824</v>
      </c>
      <c r="I13" s="84">
        <f t="shared" si="1"/>
        <v>344.83522</v>
      </c>
      <c r="J13" s="87">
        <f t="shared" si="2"/>
        <v>1.596658934218629</v>
      </c>
      <c r="K13" s="88">
        <f t="shared" si="3"/>
        <v>0.8772851286915544</v>
      </c>
    </row>
    <row r="14" spans="1:11" ht="12" customHeight="1">
      <c r="A14" s="41">
        <v>1976</v>
      </c>
      <c r="B14" s="71">
        <f>+'[1]Pop'!D197</f>
        <v>218.035</v>
      </c>
      <c r="C14" s="42">
        <v>329.92413999999997</v>
      </c>
      <c r="D14" s="47" t="s">
        <v>2</v>
      </c>
      <c r="E14" s="44">
        <v>237.2</v>
      </c>
      <c r="F14" s="44">
        <f t="shared" si="0"/>
        <v>567.1241399999999</v>
      </c>
      <c r="G14" s="43">
        <v>8.670480000000001</v>
      </c>
      <c r="H14" s="42">
        <v>201.60322000000002</v>
      </c>
      <c r="I14" s="42">
        <f t="shared" si="1"/>
        <v>356.8504399999999</v>
      </c>
      <c r="J14" s="45">
        <f t="shared" si="2"/>
        <v>1.6366658563992014</v>
      </c>
      <c r="K14" s="46">
        <f t="shared" si="3"/>
        <v>0.8992669540654952</v>
      </c>
    </row>
    <row r="15" spans="1:11" ht="12" customHeight="1">
      <c r="A15" s="41">
        <v>1977</v>
      </c>
      <c r="B15" s="71">
        <f>+'[1]Pop'!D198</f>
        <v>220.23899999999998</v>
      </c>
      <c r="C15" s="42">
        <v>480.05958000000004</v>
      </c>
      <c r="D15" s="47" t="s">
        <v>2</v>
      </c>
      <c r="E15" s="44">
        <v>201.6</v>
      </c>
      <c r="F15" s="44">
        <f t="shared" si="0"/>
        <v>681.65958</v>
      </c>
      <c r="G15" s="43">
        <v>10.070060000000002</v>
      </c>
      <c r="H15" s="42">
        <v>282.52588000000003</v>
      </c>
      <c r="I15" s="42">
        <f t="shared" si="1"/>
        <v>389.06363999999996</v>
      </c>
      <c r="J15" s="45">
        <f t="shared" si="2"/>
        <v>1.7665519730837862</v>
      </c>
      <c r="K15" s="46">
        <f t="shared" si="3"/>
        <v>0.9706329522438385</v>
      </c>
    </row>
    <row r="16" spans="1:11" ht="12" customHeight="1">
      <c r="A16" s="41">
        <v>1978</v>
      </c>
      <c r="B16" s="71">
        <f>+'[1]Pop'!D199</f>
        <v>222.585</v>
      </c>
      <c r="C16" s="42">
        <v>433.9153</v>
      </c>
      <c r="D16" s="47" t="s">
        <v>2</v>
      </c>
      <c r="E16" s="44">
        <v>282.5</v>
      </c>
      <c r="F16" s="44">
        <f t="shared" si="0"/>
        <v>716.4153</v>
      </c>
      <c r="G16" s="43">
        <v>24.10772</v>
      </c>
      <c r="H16" s="42">
        <v>297.91034</v>
      </c>
      <c r="I16" s="42">
        <f t="shared" si="1"/>
        <v>394.39724</v>
      </c>
      <c r="J16" s="45">
        <f t="shared" si="2"/>
        <v>1.7718949614753914</v>
      </c>
      <c r="K16" s="46">
        <f t="shared" si="3"/>
        <v>0.9735686601513139</v>
      </c>
    </row>
    <row r="17" spans="1:11" ht="12" customHeight="1">
      <c r="A17" s="41">
        <v>1979</v>
      </c>
      <c r="B17" s="71">
        <f>+'[1]Pop'!D200</f>
        <v>225.055</v>
      </c>
      <c r="C17" s="42">
        <v>478.80559999999997</v>
      </c>
      <c r="D17" s="47" t="s">
        <v>2</v>
      </c>
      <c r="E17" s="44">
        <v>297.9</v>
      </c>
      <c r="F17" s="44">
        <f t="shared" si="0"/>
        <v>776.7056</v>
      </c>
      <c r="G17" s="43">
        <v>32.49792</v>
      </c>
      <c r="H17" s="42">
        <v>320.87510000000003</v>
      </c>
      <c r="I17" s="42">
        <f t="shared" si="1"/>
        <v>423.33257999999995</v>
      </c>
      <c r="J17" s="45">
        <f t="shared" si="2"/>
        <v>1.8810183288529467</v>
      </c>
      <c r="K17" s="46">
        <f t="shared" si="3"/>
        <v>1.0335265543148058</v>
      </c>
    </row>
    <row r="18" spans="1:11" ht="12" customHeight="1">
      <c r="A18" s="41">
        <v>1980</v>
      </c>
      <c r="B18" s="71">
        <f>+'[1]Pop'!D201</f>
        <v>227.726</v>
      </c>
      <c r="C18" s="42">
        <v>347.9</v>
      </c>
      <c r="D18" s="47" t="s">
        <v>2</v>
      </c>
      <c r="E18" s="44">
        <v>320.9</v>
      </c>
      <c r="F18" s="44">
        <f t="shared" si="0"/>
        <v>668.8</v>
      </c>
      <c r="G18" s="47">
        <v>34.1</v>
      </c>
      <c r="H18" s="42">
        <v>250.6</v>
      </c>
      <c r="I18" s="42">
        <f t="shared" si="1"/>
        <v>384.09999999999997</v>
      </c>
      <c r="J18" s="45">
        <f t="shared" si="2"/>
        <v>1.6866760931997222</v>
      </c>
      <c r="K18" s="46">
        <f t="shared" si="3"/>
        <v>0.9267451061536935</v>
      </c>
    </row>
    <row r="19" spans="1:11" ht="12" customHeight="1">
      <c r="A19" s="82">
        <v>1981</v>
      </c>
      <c r="B19" s="83">
        <f>+'[1]Pop'!D202</f>
        <v>229.966</v>
      </c>
      <c r="C19" s="84">
        <v>491.1</v>
      </c>
      <c r="D19" s="89" t="s">
        <v>2</v>
      </c>
      <c r="E19" s="86">
        <v>250.6</v>
      </c>
      <c r="F19" s="86">
        <f t="shared" si="0"/>
        <v>741.7</v>
      </c>
      <c r="G19" s="85">
        <v>34.4</v>
      </c>
      <c r="H19" s="84">
        <v>273.6</v>
      </c>
      <c r="I19" s="84">
        <f t="shared" si="1"/>
        <v>433.70000000000005</v>
      </c>
      <c r="J19" s="87">
        <f t="shared" si="2"/>
        <v>1.8859309637076787</v>
      </c>
      <c r="K19" s="88">
        <f t="shared" si="3"/>
        <v>1.0362258042349883</v>
      </c>
    </row>
    <row r="20" spans="1:11" ht="12" customHeight="1">
      <c r="A20" s="82">
        <v>1982</v>
      </c>
      <c r="B20" s="83">
        <f>+'[1]Pop'!D203</f>
        <v>232.188</v>
      </c>
      <c r="C20" s="90">
        <v>540</v>
      </c>
      <c r="D20" s="89" t="s">
        <v>2</v>
      </c>
      <c r="E20" s="86">
        <v>273.6</v>
      </c>
      <c r="F20" s="86">
        <f t="shared" si="0"/>
        <v>813.6</v>
      </c>
      <c r="G20" s="85">
        <v>22</v>
      </c>
      <c r="H20" s="84">
        <v>386.3</v>
      </c>
      <c r="I20" s="84">
        <f t="shared" si="1"/>
        <v>405.3</v>
      </c>
      <c r="J20" s="87">
        <f t="shared" si="2"/>
        <v>1.7455682464210038</v>
      </c>
      <c r="K20" s="88">
        <f t="shared" si="3"/>
        <v>0.9591034320994526</v>
      </c>
    </row>
    <row r="21" spans="1:11" ht="12" customHeight="1">
      <c r="A21" s="82">
        <v>1983</v>
      </c>
      <c r="B21" s="83">
        <f>+'[1]Pop'!D204</f>
        <v>234.307</v>
      </c>
      <c r="C21" s="90">
        <v>386.8</v>
      </c>
      <c r="D21" s="89" t="s">
        <v>2</v>
      </c>
      <c r="E21" s="86">
        <v>386.3</v>
      </c>
      <c r="F21" s="86">
        <f t="shared" si="0"/>
        <v>773.1</v>
      </c>
      <c r="G21" s="85">
        <v>12.1</v>
      </c>
      <c r="H21" s="84">
        <v>339.3</v>
      </c>
      <c r="I21" s="84">
        <f t="shared" si="1"/>
        <v>421.7</v>
      </c>
      <c r="J21" s="87">
        <f t="shared" si="2"/>
        <v>1.7997755082007794</v>
      </c>
      <c r="K21" s="88">
        <f t="shared" si="3"/>
        <v>0.98888764186856</v>
      </c>
    </row>
    <row r="22" spans="1:11" ht="12" customHeight="1">
      <c r="A22" s="82">
        <v>1984</v>
      </c>
      <c r="B22" s="83">
        <f>+'[1]Pop'!D205</f>
        <v>236.348</v>
      </c>
      <c r="C22" s="84">
        <v>465.2</v>
      </c>
      <c r="D22" s="89" t="s">
        <v>2</v>
      </c>
      <c r="E22" s="86">
        <v>339.3</v>
      </c>
      <c r="F22" s="86">
        <f t="shared" si="0"/>
        <v>804.5</v>
      </c>
      <c r="G22" s="85">
        <v>15</v>
      </c>
      <c r="H22" s="84">
        <v>298</v>
      </c>
      <c r="I22" s="84">
        <f t="shared" si="1"/>
        <v>491.5</v>
      </c>
      <c r="J22" s="87">
        <f t="shared" si="2"/>
        <v>2.079560647858243</v>
      </c>
      <c r="K22" s="88">
        <f t="shared" si="3"/>
        <v>1.142615740581452</v>
      </c>
    </row>
    <row r="23" spans="1:11" ht="12" customHeight="1">
      <c r="A23" s="82">
        <v>1985</v>
      </c>
      <c r="B23" s="83">
        <f>+'[1]Pop'!D206</f>
        <v>238.466</v>
      </c>
      <c r="C23" s="84">
        <v>463.3</v>
      </c>
      <c r="D23" s="89" t="s">
        <v>2</v>
      </c>
      <c r="E23" s="86">
        <v>298</v>
      </c>
      <c r="F23" s="86">
        <f t="shared" si="0"/>
        <v>761.3</v>
      </c>
      <c r="G23" s="89">
        <v>10.1</v>
      </c>
      <c r="H23" s="84">
        <v>329.1</v>
      </c>
      <c r="I23" s="84">
        <f t="shared" si="1"/>
        <v>422.0999999999999</v>
      </c>
      <c r="J23" s="87">
        <f t="shared" si="2"/>
        <v>1.7700636568735162</v>
      </c>
      <c r="K23" s="88">
        <f t="shared" si="3"/>
        <v>0.9725624488316023</v>
      </c>
    </row>
    <row r="24" spans="1:11" ht="12" customHeight="1">
      <c r="A24" s="41">
        <v>1986</v>
      </c>
      <c r="B24" s="71">
        <f>+'[1]Pop'!D207</f>
        <v>240.651</v>
      </c>
      <c r="C24" s="42">
        <v>492.1</v>
      </c>
      <c r="D24" s="47" t="s">
        <v>2</v>
      </c>
      <c r="E24" s="44">
        <v>329.1</v>
      </c>
      <c r="F24" s="44">
        <f t="shared" si="0"/>
        <v>821.2</v>
      </c>
      <c r="G24" s="43">
        <v>11</v>
      </c>
      <c r="H24" s="42">
        <v>379.9</v>
      </c>
      <c r="I24" s="42">
        <f t="shared" si="1"/>
        <v>430.30000000000007</v>
      </c>
      <c r="J24" s="45">
        <f t="shared" si="2"/>
        <v>1.788066536187259</v>
      </c>
      <c r="K24" s="46">
        <f t="shared" si="3"/>
        <v>0.9824541407622301</v>
      </c>
    </row>
    <row r="25" spans="1:11" ht="12" customHeight="1">
      <c r="A25" s="41">
        <v>1987</v>
      </c>
      <c r="B25" s="71">
        <f>+'[1]Pop'!D208</f>
        <v>242.804</v>
      </c>
      <c r="C25" s="42">
        <v>536.2</v>
      </c>
      <c r="D25" s="47" t="s">
        <v>2</v>
      </c>
      <c r="E25" s="44">
        <v>379.9</v>
      </c>
      <c r="F25" s="44">
        <f t="shared" si="0"/>
        <v>916.1</v>
      </c>
      <c r="G25" s="43">
        <v>15.2</v>
      </c>
      <c r="H25" s="42">
        <v>390.2</v>
      </c>
      <c r="I25" s="42">
        <f t="shared" si="1"/>
        <v>510.70000000000005</v>
      </c>
      <c r="J25" s="45">
        <f t="shared" si="2"/>
        <v>2.1033426137954896</v>
      </c>
      <c r="K25" s="46">
        <f t="shared" si="3"/>
        <v>1.1556827548326865</v>
      </c>
    </row>
    <row r="26" spans="1:11" ht="12" customHeight="1">
      <c r="A26" s="41">
        <v>1988</v>
      </c>
      <c r="B26" s="71">
        <f>+'[1]Pop'!D209</f>
        <v>245.021</v>
      </c>
      <c r="C26" s="42">
        <v>536.3</v>
      </c>
      <c r="D26" s="47" t="s">
        <v>2</v>
      </c>
      <c r="E26" s="44">
        <v>390.2</v>
      </c>
      <c r="F26" s="44">
        <f t="shared" si="0"/>
        <v>926.5</v>
      </c>
      <c r="G26" s="43">
        <v>32.9</v>
      </c>
      <c r="H26" s="42">
        <v>333.3</v>
      </c>
      <c r="I26" s="42">
        <f t="shared" si="1"/>
        <v>560.3</v>
      </c>
      <c r="J26" s="45">
        <f t="shared" si="2"/>
        <v>2.286742768987148</v>
      </c>
      <c r="K26" s="46">
        <f t="shared" si="3"/>
        <v>1.2564520708720592</v>
      </c>
    </row>
    <row r="27" spans="1:11" ht="12" customHeight="1">
      <c r="A27" s="41">
        <v>1989</v>
      </c>
      <c r="B27" s="71">
        <f>+'[1]Pop'!D210</f>
        <v>247.342</v>
      </c>
      <c r="C27" s="42">
        <v>653.1</v>
      </c>
      <c r="D27" s="42">
        <v>7.3</v>
      </c>
      <c r="E27" s="44">
        <v>333.3</v>
      </c>
      <c r="F27" s="44">
        <f t="shared" si="0"/>
        <v>993.7</v>
      </c>
      <c r="G27" s="43">
        <v>2.8</v>
      </c>
      <c r="H27" s="42">
        <v>379.5</v>
      </c>
      <c r="I27" s="42">
        <f t="shared" si="1"/>
        <v>611.4000000000001</v>
      </c>
      <c r="J27" s="45">
        <f t="shared" si="2"/>
        <v>2.471881039208869</v>
      </c>
      <c r="K27" s="46">
        <f t="shared" si="3"/>
        <v>1.3581763951697081</v>
      </c>
    </row>
    <row r="28" spans="1:11" ht="12" customHeight="1">
      <c r="A28" s="41">
        <v>1990</v>
      </c>
      <c r="B28" s="71">
        <f>+'[1]Pop'!D211</f>
        <v>250.132</v>
      </c>
      <c r="C28" s="42">
        <v>598.4</v>
      </c>
      <c r="D28" s="42">
        <v>8.3</v>
      </c>
      <c r="E28" s="44">
        <v>379.5</v>
      </c>
      <c r="F28" s="44">
        <f t="shared" si="0"/>
        <v>986.1999999999999</v>
      </c>
      <c r="G28" s="47">
        <v>7.2</v>
      </c>
      <c r="H28" s="42">
        <v>408.7</v>
      </c>
      <c r="I28" s="42">
        <f t="shared" si="1"/>
        <v>570.3</v>
      </c>
      <c r="J28" s="45">
        <f t="shared" si="2"/>
        <v>2.2799961620264497</v>
      </c>
      <c r="K28" s="46">
        <f t="shared" si="3"/>
        <v>1.2527451439705768</v>
      </c>
    </row>
    <row r="29" spans="1:11" ht="12" customHeight="1">
      <c r="A29" s="82">
        <v>1991</v>
      </c>
      <c r="B29" s="83">
        <f>+'[1]Pop'!D212</f>
        <v>253.493</v>
      </c>
      <c r="C29" s="84">
        <v>578.8</v>
      </c>
      <c r="D29" s="84">
        <v>5.3</v>
      </c>
      <c r="E29" s="86">
        <v>408.7</v>
      </c>
      <c r="F29" s="86">
        <f t="shared" si="0"/>
        <v>992.8</v>
      </c>
      <c r="G29" s="85">
        <v>9.3</v>
      </c>
      <c r="H29" s="84">
        <v>370.6</v>
      </c>
      <c r="I29" s="84">
        <f t="shared" si="1"/>
        <v>612.8999999999999</v>
      </c>
      <c r="J29" s="87">
        <f t="shared" si="2"/>
        <v>2.4178182435017925</v>
      </c>
      <c r="K29" s="88">
        <f t="shared" si="3"/>
        <v>1.3284715623636223</v>
      </c>
    </row>
    <row r="30" spans="1:11" ht="12" customHeight="1">
      <c r="A30" s="82">
        <v>1992</v>
      </c>
      <c r="B30" s="83">
        <f>+'[1]Pop'!D213</f>
        <v>256.894</v>
      </c>
      <c r="C30" s="84">
        <v>675.6</v>
      </c>
      <c r="D30" s="84">
        <v>13.3</v>
      </c>
      <c r="E30" s="86">
        <v>370.6</v>
      </c>
      <c r="F30" s="86">
        <f t="shared" si="0"/>
        <v>1059.5</v>
      </c>
      <c r="G30" s="85">
        <v>4.5</v>
      </c>
      <c r="H30" s="84">
        <v>462.4</v>
      </c>
      <c r="I30" s="84">
        <f t="shared" si="1"/>
        <v>592.6</v>
      </c>
      <c r="J30" s="87">
        <f t="shared" si="2"/>
        <v>2.306788013733291</v>
      </c>
      <c r="K30" s="88">
        <f t="shared" si="3"/>
        <v>1.2674659416116982</v>
      </c>
    </row>
    <row r="31" spans="1:11" ht="12" customHeight="1">
      <c r="A31" s="82">
        <v>1993</v>
      </c>
      <c r="B31" s="83">
        <f>+'[1]Pop'!D214</f>
        <v>260.255</v>
      </c>
      <c r="C31" s="84">
        <v>733.8</v>
      </c>
      <c r="D31" s="84">
        <v>11.2</v>
      </c>
      <c r="E31" s="86">
        <v>462.4</v>
      </c>
      <c r="F31" s="86">
        <f t="shared" si="0"/>
        <v>1207.4</v>
      </c>
      <c r="G31" s="85">
        <v>7.3</v>
      </c>
      <c r="H31" s="84">
        <v>475</v>
      </c>
      <c r="I31" s="84">
        <f t="shared" si="1"/>
        <v>725.1000000000001</v>
      </c>
      <c r="J31" s="87">
        <f t="shared" si="2"/>
        <v>2.7861136193348837</v>
      </c>
      <c r="K31" s="88">
        <f t="shared" si="3"/>
        <v>1.5308316589752107</v>
      </c>
    </row>
    <row r="32" spans="1:11" ht="12" customHeight="1">
      <c r="A32" s="82">
        <v>1994</v>
      </c>
      <c r="B32" s="83">
        <f>+'[1]Pop'!D215</f>
        <v>263.436</v>
      </c>
      <c r="C32" s="84">
        <v>751.13</v>
      </c>
      <c r="D32" s="84">
        <v>10.8</v>
      </c>
      <c r="E32" s="86">
        <v>475</v>
      </c>
      <c r="F32" s="86">
        <f t="shared" si="0"/>
        <v>1236.9299999999998</v>
      </c>
      <c r="G32" s="85">
        <v>9.6</v>
      </c>
      <c r="H32" s="84">
        <v>493.5</v>
      </c>
      <c r="I32" s="84">
        <f t="shared" si="1"/>
        <v>733.8299999999998</v>
      </c>
      <c r="J32" s="87">
        <f t="shared" si="2"/>
        <v>2.785610167175329</v>
      </c>
      <c r="K32" s="88">
        <f t="shared" si="3"/>
        <v>1.5305550369095213</v>
      </c>
    </row>
    <row r="33" spans="1:11" ht="12" customHeight="1">
      <c r="A33" s="82">
        <v>1995</v>
      </c>
      <c r="B33" s="83">
        <f>+'[1]Pop'!D216</f>
        <v>266.557</v>
      </c>
      <c r="C33" s="84">
        <v>762.2451199999999</v>
      </c>
      <c r="D33" s="84">
        <v>5.3</v>
      </c>
      <c r="E33" s="86">
        <v>493.5</v>
      </c>
      <c r="F33" s="86">
        <f t="shared" si="0"/>
        <v>1261.0451199999998</v>
      </c>
      <c r="G33" s="89">
        <v>12.7</v>
      </c>
      <c r="H33" s="84">
        <v>559.9139</v>
      </c>
      <c r="I33" s="84">
        <f t="shared" si="1"/>
        <v>688.4312199999997</v>
      </c>
      <c r="J33" s="87">
        <f t="shared" si="2"/>
        <v>2.582679201821748</v>
      </c>
      <c r="K33" s="88">
        <f t="shared" si="3"/>
        <v>1.4190545064954658</v>
      </c>
    </row>
    <row r="34" spans="1:11" ht="12" customHeight="1">
      <c r="A34" s="41">
        <v>1996</v>
      </c>
      <c r="B34" s="71">
        <f>+'[1]Pop'!D217</f>
        <v>269.667</v>
      </c>
      <c r="C34" s="42">
        <v>724.29994</v>
      </c>
      <c r="D34" s="42">
        <v>5.2820203800000005</v>
      </c>
      <c r="E34" s="44">
        <v>559.9</v>
      </c>
      <c r="F34" s="44">
        <f t="shared" si="0"/>
        <v>1289.48196038</v>
      </c>
      <c r="G34" s="43">
        <v>12.23500824</v>
      </c>
      <c r="H34" s="42">
        <v>512.8596200000001</v>
      </c>
      <c r="I34" s="42">
        <f t="shared" si="1"/>
        <v>764.3873321399999</v>
      </c>
      <c r="J34" s="45">
        <f t="shared" si="2"/>
        <v>2.834560150630222</v>
      </c>
      <c r="K34" s="46">
        <f t="shared" si="3"/>
        <v>1.5574506322144075</v>
      </c>
    </row>
    <row r="35" spans="1:11" ht="12" customHeight="1">
      <c r="A35" s="41">
        <v>1997</v>
      </c>
      <c r="B35" s="71">
        <f>+'[1]Pop'!D218</f>
        <v>272.912</v>
      </c>
      <c r="C35" s="42">
        <v>744.46008</v>
      </c>
      <c r="D35" s="42">
        <v>14.854832720000001</v>
      </c>
      <c r="E35" s="44">
        <v>512.8596200000001</v>
      </c>
      <c r="F35" s="44">
        <f t="shared" si="0"/>
        <v>1272.1745327200001</v>
      </c>
      <c r="G35" s="43">
        <v>22.622299700000003</v>
      </c>
      <c r="H35" s="42">
        <v>547.5834</v>
      </c>
      <c r="I35" s="42">
        <f t="shared" si="1"/>
        <v>701.9688330200001</v>
      </c>
      <c r="J35" s="45">
        <f t="shared" si="2"/>
        <v>2.572143522527409</v>
      </c>
      <c r="K35" s="46">
        <f t="shared" si="3"/>
        <v>1.4132656717183565</v>
      </c>
    </row>
    <row r="36" spans="1:11" ht="12" customHeight="1">
      <c r="A36" s="41">
        <v>1998</v>
      </c>
      <c r="B36" s="71">
        <f>+'[1]Pop'!D219</f>
        <v>276.115</v>
      </c>
      <c r="C36" s="42">
        <v>706.33108</v>
      </c>
      <c r="D36" s="42">
        <v>11.25618494</v>
      </c>
      <c r="E36" s="44">
        <v>547.5834</v>
      </c>
      <c r="F36" s="44">
        <f t="shared" si="0"/>
        <v>1265.17066494</v>
      </c>
      <c r="G36" s="43">
        <v>36.25660038</v>
      </c>
      <c r="H36" s="42">
        <v>467.0538600000001</v>
      </c>
      <c r="I36" s="42">
        <f t="shared" si="1"/>
        <v>761.8602045599999</v>
      </c>
      <c r="J36" s="45">
        <f t="shared" si="2"/>
        <v>2.7592133877551017</v>
      </c>
      <c r="K36" s="46">
        <f t="shared" si="3"/>
        <v>1.5160513119533525</v>
      </c>
    </row>
    <row r="37" spans="1:11" ht="12" customHeight="1">
      <c r="A37" s="41">
        <v>1999</v>
      </c>
      <c r="B37" s="71">
        <f>+'[1]Pop'!D220</f>
        <v>279.295</v>
      </c>
      <c r="C37" s="42">
        <v>772.9376199999999</v>
      </c>
      <c r="D37" s="42">
        <v>10.80771692</v>
      </c>
      <c r="E37" s="44">
        <v>467.0538600000001</v>
      </c>
      <c r="F37" s="44">
        <f t="shared" si="0"/>
        <v>1250.79919692</v>
      </c>
      <c r="G37" s="43">
        <v>11.53073376</v>
      </c>
      <c r="H37" s="42">
        <v>559.0985400000001</v>
      </c>
      <c r="I37" s="42">
        <f t="shared" si="1"/>
        <v>680.1699231599999</v>
      </c>
      <c r="J37" s="45">
        <f t="shared" si="2"/>
        <v>2.4353100598292126</v>
      </c>
      <c r="K37" s="46">
        <f t="shared" si="3"/>
        <v>1.3380824504556112</v>
      </c>
    </row>
    <row r="38" spans="1:11" ht="12" customHeight="1">
      <c r="A38" s="41">
        <v>2000</v>
      </c>
      <c r="B38" s="71">
        <f>+'[1]Pop'!D221</f>
        <v>282.385</v>
      </c>
      <c r="C38" s="42">
        <v>751.1940800000001</v>
      </c>
      <c r="D38" s="42">
        <v>17.95704092</v>
      </c>
      <c r="E38" s="44">
        <v>559.0985400000001</v>
      </c>
      <c r="F38" s="44">
        <f t="shared" si="0"/>
        <v>1328.2496609200002</v>
      </c>
      <c r="G38" s="43">
        <v>19.2403029</v>
      </c>
      <c r="H38" s="42">
        <v>537.5843199999999</v>
      </c>
      <c r="I38" s="42">
        <f t="shared" si="1"/>
        <v>771.4250380200003</v>
      </c>
      <c r="J38" s="45">
        <f t="shared" si="2"/>
        <v>2.7318201675726415</v>
      </c>
      <c r="K38" s="46">
        <f t="shared" si="3"/>
        <v>1.5010000920728799</v>
      </c>
    </row>
    <row r="39" spans="1:11" ht="12" customHeight="1">
      <c r="A39" s="82">
        <v>2001</v>
      </c>
      <c r="B39" s="83">
        <f>+'[1]Pop'!D222</f>
        <v>285.309019</v>
      </c>
      <c r="C39" s="84">
        <v>596.9568</v>
      </c>
      <c r="D39" s="84">
        <v>16.90060918</v>
      </c>
      <c r="E39" s="86">
        <v>537.5843199999999</v>
      </c>
      <c r="F39" s="86">
        <f t="shared" si="0"/>
        <v>1151.44172918</v>
      </c>
      <c r="G39" s="85">
        <v>11.51414628</v>
      </c>
      <c r="H39" s="84">
        <v>502.66944</v>
      </c>
      <c r="I39" s="84">
        <f t="shared" si="1"/>
        <v>637.2581429</v>
      </c>
      <c r="J39" s="87">
        <f t="shared" si="2"/>
        <v>2.2335716730356854</v>
      </c>
      <c r="K39" s="88">
        <f t="shared" si="3"/>
        <v>1.2272371829866402</v>
      </c>
    </row>
    <row r="40" spans="1:11" ht="12" customHeight="1">
      <c r="A40" s="82">
        <v>2002</v>
      </c>
      <c r="B40" s="83">
        <f>+'[1]Pop'!D223</f>
        <v>288.104818</v>
      </c>
      <c r="C40" s="84">
        <v>529.65</v>
      </c>
      <c r="D40" s="84">
        <v>18.884456500000002</v>
      </c>
      <c r="E40" s="86">
        <v>502.66944</v>
      </c>
      <c r="F40" s="86">
        <f t="shared" si="0"/>
        <v>1051.2038965000002</v>
      </c>
      <c r="G40" s="85">
        <v>3.6083865999999998</v>
      </c>
      <c r="H40" s="84">
        <v>441.45192</v>
      </c>
      <c r="I40" s="84">
        <f t="shared" si="1"/>
        <v>606.1435899000002</v>
      </c>
      <c r="J40" s="87">
        <f t="shared" si="2"/>
        <v>2.103899525553926</v>
      </c>
      <c r="K40" s="88">
        <f t="shared" si="3"/>
        <v>1.1559887503043549</v>
      </c>
    </row>
    <row r="41" spans="1:11" ht="12" customHeight="1">
      <c r="A41" s="82">
        <v>2003</v>
      </c>
      <c r="B41" s="83">
        <f>+'[1]Pop'!D224</f>
        <v>290.819634</v>
      </c>
      <c r="C41" s="84">
        <v>593.4324</v>
      </c>
      <c r="D41" s="84">
        <v>17.40808706</v>
      </c>
      <c r="E41" s="86">
        <v>441.45192</v>
      </c>
      <c r="F41" s="86">
        <f t="shared" si="0"/>
        <v>1052.29240706</v>
      </c>
      <c r="G41" s="85">
        <v>3.0786119000000003</v>
      </c>
      <c r="H41" s="84">
        <v>460.09964</v>
      </c>
      <c r="I41" s="84">
        <f t="shared" si="1"/>
        <v>589.1141551599999</v>
      </c>
      <c r="J41" s="87">
        <f t="shared" si="2"/>
        <v>2.0257028284410805</v>
      </c>
      <c r="K41" s="88">
        <f t="shared" si="3"/>
        <v>1.1130235321104838</v>
      </c>
    </row>
    <row r="42" spans="1:11" ht="12" customHeight="1">
      <c r="A42" s="82">
        <v>2004</v>
      </c>
      <c r="B42" s="83">
        <f>+'[1]Pop'!D225</f>
        <v>293.463185</v>
      </c>
      <c r="C42" s="84">
        <v>570.768</v>
      </c>
      <c r="D42" s="84">
        <v>29.60209616</v>
      </c>
      <c r="E42" s="86">
        <v>460.09964</v>
      </c>
      <c r="F42" s="86">
        <f t="shared" si="0"/>
        <v>1060.4697361600001</v>
      </c>
      <c r="G42" s="85">
        <v>6.24052156</v>
      </c>
      <c r="H42" s="84">
        <v>469.90397999999993</v>
      </c>
      <c r="I42" s="84">
        <f t="shared" si="1"/>
        <v>584.3252346000002</v>
      </c>
      <c r="J42" s="87">
        <f t="shared" si="2"/>
        <v>1.991136416651377</v>
      </c>
      <c r="K42" s="88">
        <f t="shared" si="3"/>
        <v>1.0940309981600973</v>
      </c>
    </row>
    <row r="43" spans="1:11" ht="12" customHeight="1">
      <c r="A43" s="82">
        <v>2005</v>
      </c>
      <c r="B43" s="83">
        <f>+'[1]Pop'!D226</f>
        <v>296.186216</v>
      </c>
      <c r="C43" s="84">
        <v>605.4972</v>
      </c>
      <c r="D43" s="84">
        <v>24.33727296</v>
      </c>
      <c r="E43" s="86">
        <v>469.90397999999993</v>
      </c>
      <c r="F43" s="86">
        <f t="shared" si="0"/>
        <v>1099.73845296</v>
      </c>
      <c r="G43" s="85">
        <v>4.15979564</v>
      </c>
      <c r="H43" s="84">
        <v>508.13308000000006</v>
      </c>
      <c r="I43" s="84">
        <f t="shared" si="1"/>
        <v>587.4455773199999</v>
      </c>
      <c r="J43" s="87">
        <f t="shared" si="2"/>
        <v>1.9833656854578265</v>
      </c>
      <c r="K43" s="88">
        <f t="shared" si="3"/>
        <v>1.0897613656361684</v>
      </c>
    </row>
    <row r="44" spans="1:11" ht="12" customHeight="1">
      <c r="A44" s="41">
        <v>2006</v>
      </c>
      <c r="B44" s="71">
        <f>+'[1]Pop'!D227</f>
        <v>298.995825</v>
      </c>
      <c r="C44" s="42">
        <v>532.686</v>
      </c>
      <c r="D44" s="42">
        <v>24.85756</v>
      </c>
      <c r="E44" s="44">
        <v>508.13308000000006</v>
      </c>
      <c r="F44" s="44">
        <f t="shared" si="0"/>
        <v>1065.6766400000001</v>
      </c>
      <c r="G44" s="43">
        <v>2.95614046</v>
      </c>
      <c r="H44" s="42">
        <v>445.18656000000004</v>
      </c>
      <c r="I44" s="42">
        <f t="shared" si="1"/>
        <v>617.5339395400001</v>
      </c>
      <c r="J44" s="45">
        <f t="shared" si="2"/>
        <v>2.0653597405248054</v>
      </c>
      <c r="K44" s="46">
        <f t="shared" si="3"/>
        <v>1.1348130442443984</v>
      </c>
    </row>
    <row r="45" spans="1:11" ht="12" customHeight="1">
      <c r="A45" s="41">
        <v>2007</v>
      </c>
      <c r="B45" s="71">
        <f>+'[1]Pop'!D228</f>
        <v>302.003917</v>
      </c>
      <c r="C45" s="42">
        <v>497.8380000000001</v>
      </c>
      <c r="D45" s="42">
        <v>20.03320956</v>
      </c>
      <c r="E45" s="44">
        <v>445.18656000000004</v>
      </c>
      <c r="F45" s="44">
        <f t="shared" si="0"/>
        <v>963.0577695600002</v>
      </c>
      <c r="G45" s="43">
        <v>15.152071480000002</v>
      </c>
      <c r="H45" s="42">
        <v>491.73488</v>
      </c>
      <c r="I45" s="42">
        <f t="shared" si="1"/>
        <v>456.17081808000023</v>
      </c>
      <c r="J45" s="45">
        <f t="shared" si="2"/>
        <v>1.5104798063927105</v>
      </c>
      <c r="K45" s="46">
        <f aca="true" t="shared" si="4" ref="K45:K50">J45/1.82</f>
        <v>0.8299339595564343</v>
      </c>
    </row>
    <row r="46" spans="1:11" ht="12" customHeight="1">
      <c r="A46" s="41">
        <v>2008</v>
      </c>
      <c r="B46" s="71">
        <f>+'[1]Pop'!D229</f>
        <v>304.797761</v>
      </c>
      <c r="C46" s="42">
        <v>530.2836000000001</v>
      </c>
      <c r="D46" s="42">
        <v>15.0007459077476</v>
      </c>
      <c r="E46" s="44">
        <v>491.73488</v>
      </c>
      <c r="F46" s="44">
        <f t="shared" si="0"/>
        <v>1037.0192259077476</v>
      </c>
      <c r="G46" s="43">
        <v>8.813255050599999</v>
      </c>
      <c r="H46" s="42">
        <v>558.47974</v>
      </c>
      <c r="I46" s="42">
        <f t="shared" si="1"/>
        <v>469.7262308571476</v>
      </c>
      <c r="J46" s="45">
        <f t="shared" si="2"/>
        <v>1.541107878601338</v>
      </c>
      <c r="K46" s="46">
        <f t="shared" si="4"/>
        <v>0.8467625706600758</v>
      </c>
    </row>
    <row r="47" spans="1:11" ht="12" customHeight="1">
      <c r="A47" s="41">
        <v>2009</v>
      </c>
      <c r="B47" s="71">
        <f>+'[1]Pop'!D230</f>
        <v>307.439406</v>
      </c>
      <c r="C47" s="42">
        <v>479.0808</v>
      </c>
      <c r="D47" s="42">
        <v>14.2369117454564</v>
      </c>
      <c r="E47" s="44">
        <v>558.47974</v>
      </c>
      <c r="F47" s="44">
        <f t="shared" si="0"/>
        <v>1051.7974517454563</v>
      </c>
      <c r="G47" s="43">
        <v>2.1644816741548</v>
      </c>
      <c r="H47" s="42">
        <v>583.1971599999999</v>
      </c>
      <c r="I47" s="42">
        <f t="shared" si="1"/>
        <v>466.4358100713016</v>
      </c>
      <c r="J47" s="45">
        <f t="shared" si="2"/>
        <v>1.5171633855918314</v>
      </c>
      <c r="K47" s="46">
        <f t="shared" si="4"/>
        <v>0.8336062558196875</v>
      </c>
    </row>
    <row r="48" spans="1:11" ht="12" customHeight="1">
      <c r="A48" s="41">
        <v>2010</v>
      </c>
      <c r="B48" s="71">
        <f>+'[1]Pop'!D231</f>
        <v>309.741279</v>
      </c>
      <c r="C48" s="42">
        <v>426.5316</v>
      </c>
      <c r="D48" s="42">
        <v>10.999459903832399</v>
      </c>
      <c r="E48" s="44">
        <v>583.1971599999999</v>
      </c>
      <c r="F48" s="44">
        <f t="shared" si="0"/>
        <v>1020.7282199038324</v>
      </c>
      <c r="G48" s="43">
        <v>0.9831684550687999</v>
      </c>
      <c r="H48" s="42">
        <v>564.83518</v>
      </c>
      <c r="I48" s="42">
        <f t="shared" si="1"/>
        <v>454.9098714487635</v>
      </c>
      <c r="J48" s="45">
        <f t="shared" si="2"/>
        <v>1.4686769323011786</v>
      </c>
      <c r="K48" s="46">
        <f t="shared" si="4"/>
        <v>0.80696534741823</v>
      </c>
    </row>
    <row r="49" spans="1:11" ht="12" customHeight="1">
      <c r="A49" s="92">
        <v>2011</v>
      </c>
      <c r="B49" s="93">
        <f>+'[1]Pop'!D232</f>
        <v>311.973914</v>
      </c>
      <c r="C49" s="94">
        <v>465.4188</v>
      </c>
      <c r="D49" s="94">
        <v>14.753766121094</v>
      </c>
      <c r="E49" s="95">
        <v>564.83518</v>
      </c>
      <c r="F49" s="95">
        <f t="shared" si="0"/>
        <v>1045.007746121094</v>
      </c>
      <c r="G49" s="96">
        <v>2.49210685724</v>
      </c>
      <c r="H49" s="94">
        <v>552.5338</v>
      </c>
      <c r="I49" s="94">
        <f t="shared" si="1"/>
        <v>489.981839263854</v>
      </c>
      <c r="J49" s="97">
        <f t="shared" si="2"/>
        <v>1.5705859281037646</v>
      </c>
      <c r="K49" s="98">
        <f t="shared" si="4"/>
        <v>0.8629593011559146</v>
      </c>
    </row>
    <row r="50" spans="1:12" ht="12" customHeight="1">
      <c r="A50" s="92">
        <v>2012</v>
      </c>
      <c r="B50" s="93">
        <f>+'[1]Pop'!D233</f>
        <v>314.167558</v>
      </c>
      <c r="C50" s="94">
        <v>440.02200000000005</v>
      </c>
      <c r="D50" s="94">
        <v>15.683774177271198</v>
      </c>
      <c r="E50" s="95">
        <v>552.5338</v>
      </c>
      <c r="F50" s="95">
        <f t="shared" si="0"/>
        <v>1008.2395741772713</v>
      </c>
      <c r="G50" s="96">
        <v>1.4874318931472</v>
      </c>
      <c r="H50" s="94">
        <v>626.38212</v>
      </c>
      <c r="I50" s="94">
        <f t="shared" si="1"/>
        <v>380.37002228412405</v>
      </c>
      <c r="J50" s="97">
        <f t="shared" si="2"/>
        <v>1.2107234263956816</v>
      </c>
      <c r="K50" s="98">
        <f t="shared" si="4"/>
        <v>0.6652326518657591</v>
      </c>
      <c r="L50"/>
    </row>
    <row r="51" spans="1:12" ht="12" customHeight="1">
      <c r="A51" s="92">
        <v>2013</v>
      </c>
      <c r="B51" s="93">
        <f>+'[1]Pop'!D234</f>
        <v>316.294766</v>
      </c>
      <c r="C51" s="94">
        <v>464.574</v>
      </c>
      <c r="D51" s="94">
        <v>13.277356313821599</v>
      </c>
      <c r="E51" s="95">
        <v>626.38212</v>
      </c>
      <c r="F51" s="95">
        <f t="shared" si="0"/>
        <v>1104.2334763138215</v>
      </c>
      <c r="G51" s="96">
        <v>2.402951142592</v>
      </c>
      <c r="H51" s="94">
        <v>578.4051000000001</v>
      </c>
      <c r="I51" s="94">
        <f aca="true" t="shared" si="5" ref="I51:I57">F51-SUM(G51,H51)</f>
        <v>523.4254251712294</v>
      </c>
      <c r="J51" s="97">
        <f aca="true" t="shared" si="6" ref="J51:J57">IF(I51=0,0,IF(B51=0,0,I51/B51))</f>
        <v>1.6548659081232773</v>
      </c>
      <c r="K51" s="98">
        <f aca="true" t="shared" si="7" ref="K51:K57">J51/1.82</f>
        <v>0.9092669824853171</v>
      </c>
      <c r="L51"/>
    </row>
    <row r="52" spans="1:12" ht="12" customHeight="1">
      <c r="A52" s="92">
        <v>2014</v>
      </c>
      <c r="B52" s="93">
        <f>+'[1]Pop'!D235</f>
        <v>318.576955</v>
      </c>
      <c r="C52" s="94">
        <v>424.80240000000003</v>
      </c>
      <c r="D52" s="94">
        <v>14.411022183157598</v>
      </c>
      <c r="E52" s="95">
        <v>578.4051000000001</v>
      </c>
      <c r="F52" s="95">
        <f t="shared" si="0"/>
        <v>1017.6185221831577</v>
      </c>
      <c r="G52" s="96">
        <v>1.8471162193483999</v>
      </c>
      <c r="H52" s="94">
        <v>634.78324</v>
      </c>
      <c r="I52" s="94">
        <f t="shared" si="5"/>
        <v>380.98816596380925</v>
      </c>
      <c r="J52" s="97">
        <f t="shared" si="6"/>
        <v>1.1959062323381466</v>
      </c>
      <c r="K52" s="98">
        <f t="shared" si="7"/>
        <v>0.6570913364495311</v>
      </c>
      <c r="L52"/>
    </row>
    <row r="53" spans="1:12" ht="12" customHeight="1">
      <c r="A53" s="92">
        <v>2015</v>
      </c>
      <c r="B53" s="93">
        <f>+'[1]Pop'!D236</f>
        <v>320.870703</v>
      </c>
      <c r="C53" s="94">
        <v>388.08000000000004</v>
      </c>
      <c r="D53" s="94">
        <v>13.3375705266804</v>
      </c>
      <c r="E53" s="95">
        <v>634.78324</v>
      </c>
      <c r="F53" s="95">
        <f t="shared" si="0"/>
        <v>1036.2008105266805</v>
      </c>
      <c r="G53" s="96">
        <v>1.8665683752716</v>
      </c>
      <c r="H53" s="94">
        <v>597.09104</v>
      </c>
      <c r="I53" s="94">
        <f t="shared" si="5"/>
        <v>437.2432021514088</v>
      </c>
      <c r="J53" s="97">
        <f t="shared" si="6"/>
        <v>1.3626772343606852</v>
      </c>
      <c r="K53" s="98">
        <f t="shared" si="7"/>
        <v>0.7487237551432336</v>
      </c>
      <c r="L53"/>
    </row>
    <row r="54" spans="1:12" ht="12" customHeight="1">
      <c r="A54" s="127">
        <v>2016</v>
      </c>
      <c r="B54" s="128">
        <f>+'[1]Pop'!D237</f>
        <v>323.161011</v>
      </c>
      <c r="C54" s="129">
        <v>626.4350400000001</v>
      </c>
      <c r="D54" s="129">
        <v>34.3906493146216</v>
      </c>
      <c r="E54" s="130">
        <v>597.09104</v>
      </c>
      <c r="F54" s="130">
        <f t="shared" si="0"/>
        <v>1257.9167293146215</v>
      </c>
      <c r="G54" s="142">
        <v>1.7704551444580001</v>
      </c>
      <c r="H54" s="129">
        <v>641.99226</v>
      </c>
      <c r="I54" s="129">
        <f t="shared" si="5"/>
        <v>614.1540141701636</v>
      </c>
      <c r="J54" s="131">
        <f t="shared" si="6"/>
        <v>1.9004582646579344</v>
      </c>
      <c r="K54" s="132">
        <f t="shared" si="7"/>
        <v>1.0442078377241397</v>
      </c>
      <c r="L54"/>
    </row>
    <row r="55" spans="1:12" ht="12" customHeight="1">
      <c r="A55" s="169">
        <v>2017</v>
      </c>
      <c r="B55" s="170">
        <f>+'[1]Pop'!D238</f>
        <v>325.20603</v>
      </c>
      <c r="C55" s="171">
        <v>669.2043600000001</v>
      </c>
      <c r="D55" s="171">
        <v>40.5716801942452</v>
      </c>
      <c r="E55" s="172">
        <v>641.99226</v>
      </c>
      <c r="F55" s="172">
        <f t="shared" si="0"/>
        <v>1351.7683001942453</v>
      </c>
      <c r="G55" s="177">
        <v>2.3129608469968</v>
      </c>
      <c r="H55" s="171">
        <v>559.48074</v>
      </c>
      <c r="I55" s="171">
        <f t="shared" si="5"/>
        <v>789.9745993472485</v>
      </c>
      <c r="J55" s="173">
        <f t="shared" si="6"/>
        <v>2.4291511425764414</v>
      </c>
      <c r="K55" s="174">
        <f t="shared" si="7"/>
        <v>1.3346984299870557</v>
      </c>
      <c r="L55"/>
    </row>
    <row r="56" spans="1:12" ht="12" customHeight="1">
      <c r="A56" s="169">
        <v>2018</v>
      </c>
      <c r="B56" s="170">
        <f>+'[1]Pop'!D239</f>
        <v>326.923976</v>
      </c>
      <c r="C56" s="171">
        <v>603.3363600000001</v>
      </c>
      <c r="D56" s="171">
        <v>38.295063742535596</v>
      </c>
      <c r="E56" s="172">
        <v>559.48074</v>
      </c>
      <c r="F56" s="172">
        <f t="shared" si="0"/>
        <v>1201.1121637425358</v>
      </c>
      <c r="G56" s="177">
        <v>0.7957649083384</v>
      </c>
      <c r="H56" s="171">
        <v>431.00512000000003</v>
      </c>
      <c r="I56" s="171">
        <f t="shared" si="5"/>
        <v>769.3112788341973</v>
      </c>
      <c r="J56" s="173">
        <f t="shared" si="6"/>
        <v>2.3531809696153867</v>
      </c>
      <c r="K56" s="174">
        <f t="shared" si="7"/>
        <v>1.2929565767117508</v>
      </c>
      <c r="L56"/>
    </row>
    <row r="57" spans="1:12" ht="12" customHeight="1" thickBot="1">
      <c r="A57" s="133">
        <v>2019</v>
      </c>
      <c r="B57" s="134">
        <f>+'[1]Pop'!D240</f>
        <v>328.475998</v>
      </c>
      <c r="C57" s="184">
        <v>615.5371200000001</v>
      </c>
      <c r="D57" s="135">
        <v>36.1654659470104</v>
      </c>
      <c r="E57" s="185">
        <v>431.00512000000003</v>
      </c>
      <c r="F57" s="136">
        <f t="shared" si="0"/>
        <v>1082.7077059470105</v>
      </c>
      <c r="G57" s="143">
        <v>6.0803274536003995</v>
      </c>
      <c r="H57" s="184">
        <v>495.70794000000006</v>
      </c>
      <c r="I57" s="135">
        <f t="shared" si="5"/>
        <v>580.9194384934101</v>
      </c>
      <c r="J57" s="137">
        <f t="shared" si="6"/>
        <v>1.7685293355693223</v>
      </c>
      <c r="K57" s="138">
        <f t="shared" si="7"/>
        <v>0.9717194151479793</v>
      </c>
      <c r="L57"/>
    </row>
    <row r="58" spans="1:11" ht="12" customHeight="1" thickTop="1">
      <c r="A58" s="295" t="s">
        <v>4</v>
      </c>
      <c r="B58" s="296"/>
      <c r="C58" s="296"/>
      <c r="D58" s="296"/>
      <c r="E58" s="296"/>
      <c r="F58" s="296"/>
      <c r="G58" s="296"/>
      <c r="H58" s="296"/>
      <c r="I58" s="296"/>
      <c r="J58" s="296"/>
      <c r="K58" s="297"/>
    </row>
    <row r="59" spans="1:11" ht="12" customHeight="1">
      <c r="A59" s="288"/>
      <c r="B59" s="289"/>
      <c r="C59" s="289"/>
      <c r="D59" s="289"/>
      <c r="E59" s="289"/>
      <c r="F59" s="289"/>
      <c r="G59" s="289"/>
      <c r="H59" s="289"/>
      <c r="I59" s="289"/>
      <c r="J59" s="289"/>
      <c r="K59" s="290"/>
    </row>
    <row r="60" spans="1:11" ht="12" customHeight="1">
      <c r="A60" s="270" t="s">
        <v>106</v>
      </c>
      <c r="B60" s="271"/>
      <c r="C60" s="271"/>
      <c r="D60" s="271"/>
      <c r="E60" s="271"/>
      <c r="F60" s="271"/>
      <c r="G60" s="271"/>
      <c r="H60" s="271"/>
      <c r="I60" s="271"/>
      <c r="J60" s="271"/>
      <c r="K60" s="272"/>
    </row>
    <row r="61" spans="1:11" ht="12" customHeight="1">
      <c r="A61" s="270"/>
      <c r="B61" s="271"/>
      <c r="C61" s="271"/>
      <c r="D61" s="271"/>
      <c r="E61" s="271"/>
      <c r="F61" s="271"/>
      <c r="G61" s="271"/>
      <c r="H61" s="271"/>
      <c r="I61" s="271"/>
      <c r="J61" s="271"/>
      <c r="K61" s="272"/>
    </row>
    <row r="62" spans="1:11" ht="12" customHeight="1">
      <c r="A62" s="270"/>
      <c r="B62" s="271"/>
      <c r="C62" s="271"/>
      <c r="D62" s="271"/>
      <c r="E62" s="271"/>
      <c r="F62" s="271"/>
      <c r="G62" s="271"/>
      <c r="H62" s="271"/>
      <c r="I62" s="271"/>
      <c r="J62" s="271"/>
      <c r="K62" s="272"/>
    </row>
    <row r="63" spans="1:11" ht="12" customHeight="1">
      <c r="A63" s="270"/>
      <c r="B63" s="271"/>
      <c r="C63" s="271"/>
      <c r="D63" s="271"/>
      <c r="E63" s="271"/>
      <c r="F63" s="271"/>
      <c r="G63" s="271"/>
      <c r="H63" s="271"/>
      <c r="I63" s="271"/>
      <c r="J63" s="271"/>
      <c r="K63" s="272"/>
    </row>
    <row r="64" spans="1:11" ht="12" customHeight="1">
      <c r="A64" s="301"/>
      <c r="B64" s="302"/>
      <c r="C64" s="302"/>
      <c r="D64" s="302"/>
      <c r="E64" s="302"/>
      <c r="F64" s="302"/>
      <c r="G64" s="302"/>
      <c r="H64" s="302"/>
      <c r="I64" s="302"/>
      <c r="J64" s="302"/>
      <c r="K64" s="303"/>
    </row>
    <row r="65" spans="1:12" ht="12" customHeight="1">
      <c r="A65" s="270" t="s">
        <v>97</v>
      </c>
      <c r="B65" s="271"/>
      <c r="C65" s="271"/>
      <c r="D65" s="271"/>
      <c r="E65" s="271"/>
      <c r="F65" s="271"/>
      <c r="G65" s="271"/>
      <c r="H65" s="271"/>
      <c r="I65" s="271"/>
      <c r="J65" s="271"/>
      <c r="K65" s="272"/>
      <c r="L65" s="19"/>
    </row>
  </sheetData>
  <sheetProtection/>
  <mergeCells count="23">
    <mergeCell ref="F3:F6"/>
    <mergeCell ref="G3:G6"/>
    <mergeCell ref="C3:C6"/>
    <mergeCell ref="D3:D6"/>
    <mergeCell ref="J4:J6"/>
    <mergeCell ref="K4:K6"/>
    <mergeCell ref="A65:K65"/>
    <mergeCell ref="A60:K63"/>
    <mergeCell ref="A64:K64"/>
    <mergeCell ref="A59:K59"/>
    <mergeCell ref="A58:K58"/>
    <mergeCell ref="J7:K7"/>
    <mergeCell ref="C7:I7"/>
    <mergeCell ref="J1:K1"/>
    <mergeCell ref="A1:I1"/>
    <mergeCell ref="A2:A6"/>
    <mergeCell ref="B2:B6"/>
    <mergeCell ref="G2:H2"/>
    <mergeCell ref="I2:K2"/>
    <mergeCell ref="I3:I6"/>
    <mergeCell ref="J3:K3"/>
    <mergeCell ref="H3:H6"/>
    <mergeCell ref="E3:E6"/>
  </mergeCells>
  <printOptions horizontalCentered="1" verticalCentered="1"/>
  <pageMargins left="0.75" right="0.75" top="0.75" bottom="0.75"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for freezing, farm weight: Per capita availability</dc:title>
  <dc:subject>Agricultural economics</dc:subject>
  <dc:creator>Andrzej Blazejczyk</dc:creator>
  <cp:keywords>Frozen vegetables, food consumption, food availability, per capita, asparagus, snap beans, broccoli, carrots, cauliflower, sweet corn, green peas, potatoes, lima beans, spinach</cp:keywords>
  <dc:description/>
  <cp:lastModifiedBy>helpdesk</cp:lastModifiedBy>
  <cp:lastPrinted>2012-04-10T18:43:22Z</cp:lastPrinted>
  <dcterms:created xsi:type="dcterms:W3CDTF">1999-07-08T18:17:22Z</dcterms:created>
  <dcterms:modified xsi:type="dcterms:W3CDTF">2020-09-22T18:43:57Z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