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592" tabRatio="853" activeTab="0"/>
  </bookViews>
  <sheets>
    <sheet name="TableOfContents" sheetId="1" r:id="rId1"/>
    <sheet name="PccProc" sheetId="2" r:id="rId2"/>
    <sheet name="PccFresh" sheetId="3" r:id="rId3"/>
    <sheet name="Apples" sheetId="4" r:id="rId4"/>
    <sheet name="Apricots" sheetId="5" r:id="rId5"/>
    <sheet name="SwCherries" sheetId="6" r:id="rId6"/>
    <sheet name="TartCherries" sheetId="7" r:id="rId7"/>
    <sheet name="Olives" sheetId="8" r:id="rId8"/>
    <sheet name="Peaches" sheetId="9" r:id="rId9"/>
    <sheet name="Pears" sheetId="10" r:id="rId10"/>
    <sheet name="Pineapples" sheetId="11" r:id="rId11"/>
    <sheet name="Plums" sheetId="12" r:id="rId12"/>
  </sheets>
  <definedNames>
    <definedName name="_xlnm.Print_Area" localSheetId="3">'Apples'!$A$1:$K$64</definedName>
    <definedName name="_xlnm.Print_Area" localSheetId="4">'Apricots'!$A$1:$K$65</definedName>
    <definedName name="_xlnm.Print_Area" localSheetId="7">'Olives'!$A$1:$K$62</definedName>
    <definedName name="_xlnm.Print_Area" localSheetId="8">'Peaches'!$A$1:$K$63</definedName>
    <definedName name="_xlnm.Print_Area" localSheetId="9">'Pears'!$A$1:$K$62</definedName>
    <definedName name="_xlnm.Print_Area" localSheetId="10">'Pineapples'!$A$1:$K$63</definedName>
    <definedName name="_xlnm.Print_Area" localSheetId="11">'Plums'!$A$1:$K$62</definedName>
    <definedName name="_xlnm.Print_Area" localSheetId="5">'SwCherries'!$A$1:$K$63</definedName>
    <definedName name="_xlnm.Print_Area" localSheetId="6">'TartCherries'!$A$1:$K$64</definedName>
    <definedName name="_xlnm.Print_Titles" localSheetId="2">'PccFresh'!$A:$A,'PccFresh'!$1:$6</definedName>
    <definedName name="_xlnm.Print_Titles" localSheetId="1">'PccProc'!$A:$A,'PccProc'!$1:$6</definedName>
  </definedNames>
  <calcPr fullCalcOnLoad="1"/>
</workbook>
</file>

<file path=xl/sharedStrings.xml><?xml version="1.0" encoding="utf-8"?>
<sst xmlns="http://schemas.openxmlformats.org/spreadsheetml/2006/main" count="1055" uniqueCount="106">
  <si>
    <t>Supply</t>
  </si>
  <si>
    <t>Imports</t>
  </si>
  <si>
    <t>Total</t>
  </si>
  <si>
    <t>Exports</t>
  </si>
  <si>
    <t xml:space="preserve">     -------- Pounds --------</t>
  </si>
  <si>
    <t>Production</t>
  </si>
  <si>
    <t/>
  </si>
  <si>
    <t>Apricots</t>
  </si>
  <si>
    <t>Product weight</t>
  </si>
  <si>
    <t>FILENAME:  FRUITCAN</t>
  </si>
  <si>
    <t>NA</t>
  </si>
  <si>
    <t>Olives</t>
  </si>
  <si>
    <t>Pineapples</t>
  </si>
  <si>
    <t>Plums</t>
  </si>
  <si>
    <t>Beginning stocks</t>
  </si>
  <si>
    <t>Ending stocks</t>
  </si>
  <si>
    <t>Apples and applesauce</t>
  </si>
  <si>
    <t>Filename:</t>
  </si>
  <si>
    <t>fruitcan.xls</t>
  </si>
  <si>
    <t>Worksheets:</t>
  </si>
  <si>
    <t>Grapes</t>
  </si>
  <si>
    <t xml:space="preserve"> </t>
  </si>
  <si>
    <t>Per capita availability</t>
  </si>
  <si>
    <r>
      <t>Cherries</t>
    </r>
    <r>
      <rPr>
        <vertAlign val="superscript"/>
        <sz val="8"/>
        <rFont val="Arial"/>
        <family val="2"/>
      </rPr>
      <t>3</t>
    </r>
  </si>
  <si>
    <r>
      <t>Pears</t>
    </r>
    <r>
      <rPr>
        <vertAlign val="superscript"/>
        <sz val="8"/>
        <rFont val="Arial"/>
        <family val="2"/>
      </rPr>
      <t>5</t>
    </r>
  </si>
  <si>
    <r>
      <t>Total</t>
    </r>
    <r>
      <rPr>
        <vertAlign val="superscript"/>
        <sz val="8"/>
        <rFont val="Arial"/>
        <family val="2"/>
      </rPr>
      <t>6</t>
    </r>
  </si>
  <si>
    <r>
      <t>Year</t>
    </r>
    <r>
      <rPr>
        <vertAlign val="superscript"/>
        <sz val="8"/>
        <color indexed="8"/>
        <rFont val="Arial"/>
        <family val="2"/>
      </rPr>
      <t>2</t>
    </r>
  </si>
  <si>
    <r>
      <t>U.S. population, January 1 of following year</t>
    </r>
    <r>
      <rPr>
        <vertAlign val="superscript"/>
        <sz val="8"/>
        <color indexed="8"/>
        <rFont val="Arial"/>
        <family val="2"/>
      </rPr>
      <t>3</t>
    </r>
  </si>
  <si>
    <r>
      <t>Total supply</t>
    </r>
    <r>
      <rPr>
        <vertAlign val="superscript"/>
        <sz val="8"/>
        <color indexed="8"/>
        <rFont val="Arial"/>
        <family val="2"/>
      </rPr>
      <t>4</t>
    </r>
  </si>
  <si>
    <r>
      <t>U.S. population, July 1</t>
    </r>
    <r>
      <rPr>
        <vertAlign val="superscript"/>
        <sz val="8"/>
        <color indexed="8"/>
        <rFont val="Arial"/>
        <family val="2"/>
      </rPr>
      <t>3</t>
    </r>
  </si>
  <si>
    <t>NA = Not available.</t>
  </si>
  <si>
    <t>---- Millions ----</t>
  </si>
  <si>
    <t>-------------------------------------------------------------- Million pounds ----------------------------------------------------------------</t>
  </si>
  <si>
    <t>------------ Pounds ------------</t>
  </si>
  <si>
    <t>------------------------------------------------------------- Million pounds ---------------------------------------------------------------</t>
  </si>
  <si>
    <t>-------- Pounds --------</t>
  </si>
  <si>
    <t>------------------------------------------------------------------------ Million pounds -------------------------------------------------------------------------</t>
  </si>
  <si>
    <t>----------- Pounds -----------</t>
  </si>
  <si>
    <t>----------------------------------------------------------------------- Million pounds -------------------------------------------------------------------------</t>
  </si>
  <si>
    <t>------------------------------------------------------------------------------------------------------- Pounds ----------------------------------------------------------------------------------------------------</t>
  </si>
  <si>
    <t>------------------------------------------------------------------------------------ Pounds ------------------------------------------------------------------------------</t>
  </si>
  <si>
    <r>
      <t>Total</t>
    </r>
    <r>
      <rPr>
        <vertAlign val="superscript"/>
        <sz val="8"/>
        <color indexed="8"/>
        <rFont val="Arial"/>
        <family val="2"/>
      </rPr>
      <t>5</t>
    </r>
  </si>
  <si>
    <r>
      <t>Year</t>
    </r>
    <r>
      <rPr>
        <vertAlign val="superscript"/>
        <sz val="8"/>
        <rFont val="Arial"/>
        <family val="2"/>
      </rPr>
      <t>2</t>
    </r>
  </si>
  <si>
    <r>
      <t>Total supply</t>
    </r>
    <r>
      <rPr>
        <vertAlign val="superscript"/>
        <sz val="8"/>
        <color indexed="8"/>
        <rFont val="Arial"/>
        <family val="2"/>
      </rPr>
      <t>5</t>
    </r>
  </si>
  <si>
    <r>
      <t>Production</t>
    </r>
    <r>
      <rPr>
        <vertAlign val="superscript"/>
        <sz val="8"/>
        <color indexed="8"/>
        <rFont val="Arial"/>
        <family val="2"/>
      </rPr>
      <t>4</t>
    </r>
  </si>
  <si>
    <r>
      <t>2004</t>
    </r>
    <r>
      <rPr>
        <vertAlign val="superscript"/>
        <sz val="8"/>
        <color indexed="8"/>
        <rFont val="Arial"/>
        <family val="2"/>
      </rPr>
      <t>6</t>
    </r>
  </si>
  <si>
    <r>
      <t>2012</t>
    </r>
    <r>
      <rPr>
        <vertAlign val="superscript"/>
        <sz val="8"/>
        <color indexed="8"/>
        <rFont val="Arial"/>
        <family val="2"/>
      </rPr>
      <t>5</t>
    </r>
  </si>
  <si>
    <r>
      <t>Fruit for canning (product weight): Per capita availability</t>
    </r>
    <r>
      <rPr>
        <b/>
        <vertAlign val="superscript"/>
        <sz val="8"/>
        <rFont val="Arial"/>
        <family val="2"/>
      </rPr>
      <t>1</t>
    </r>
  </si>
  <si>
    <r>
      <t>Fruit for canning (farm weight): Per capita availability</t>
    </r>
    <r>
      <rPr>
        <b/>
        <vertAlign val="superscript"/>
        <sz val="8"/>
        <rFont val="Arial"/>
        <family val="2"/>
      </rPr>
      <t>1</t>
    </r>
  </si>
  <si>
    <r>
      <rPr>
        <vertAlign val="superscript"/>
        <sz val="8"/>
        <rFont val="Arial"/>
        <family val="2"/>
      </rPr>
      <t>1</t>
    </r>
    <r>
      <rPr>
        <sz val="8"/>
        <rFont val="Arial"/>
        <family val="2"/>
      </rPr>
      <t xml:space="preserve">Uses U.S. resident population plus the Armed Forces overseas, January 1 for everything except pineapples which uses July 1. </t>
    </r>
    <r>
      <rPr>
        <vertAlign val="superscript"/>
        <sz val="8"/>
        <rFont val="Arial"/>
        <family val="2"/>
      </rPr>
      <t>2</t>
    </r>
    <r>
      <rPr>
        <sz val="8"/>
        <rFont val="Arial"/>
        <family val="2"/>
      </rPr>
      <t xml:space="preserve">Beginning in May of year indicated for sweet cherries, plums, pears, and apricots; June for peaches and tart cherries; August for apples and olives; and January for pineapples. </t>
    </r>
    <r>
      <rPr>
        <vertAlign val="superscript"/>
        <sz val="8"/>
        <rFont val="Arial"/>
        <family val="2"/>
      </rPr>
      <t>3</t>
    </r>
    <r>
      <rPr>
        <sz val="8"/>
        <rFont val="Arial"/>
        <family val="2"/>
      </rPr>
      <t xml:space="preserve">Sweet and tart. </t>
    </r>
    <r>
      <rPr>
        <vertAlign val="superscript"/>
        <sz val="8"/>
        <rFont val="Arial"/>
        <family val="2"/>
      </rPr>
      <t>4</t>
    </r>
    <r>
      <rPr>
        <sz val="8"/>
        <rFont val="Arial"/>
        <family val="2"/>
      </rPr>
      <t xml:space="preserve">Excludes spiced peaches. </t>
    </r>
    <r>
      <rPr>
        <vertAlign val="superscript"/>
        <sz val="8"/>
        <rFont val="Arial"/>
        <family val="2"/>
      </rPr>
      <t>5</t>
    </r>
    <r>
      <rPr>
        <sz val="8"/>
        <rFont val="Arial"/>
        <family val="2"/>
      </rPr>
      <t xml:space="preserve">Includes the peaches and pears used in fruit cocktail. </t>
    </r>
    <r>
      <rPr>
        <vertAlign val="superscript"/>
        <sz val="8"/>
        <rFont val="Arial"/>
        <family val="2"/>
      </rPr>
      <t>6</t>
    </r>
    <r>
      <rPr>
        <sz val="8"/>
        <rFont val="Arial"/>
        <family val="2"/>
      </rPr>
      <t xml:space="preserve">Computed from unrounded data.  </t>
    </r>
  </si>
  <si>
    <r>
      <rPr>
        <vertAlign val="superscript"/>
        <sz val="8"/>
        <rFont val="Arial"/>
        <family val="2"/>
      </rPr>
      <t>1</t>
    </r>
    <r>
      <rPr>
        <sz val="8"/>
        <rFont val="Arial"/>
        <family val="2"/>
      </rPr>
      <t xml:space="preserve">Canned weight. Uses U.S. resident population plus the Armed Forces overseas, January 1 for everything except pineapples which uses July 1. </t>
    </r>
    <r>
      <rPr>
        <vertAlign val="superscript"/>
        <sz val="8"/>
        <rFont val="Arial"/>
        <family val="2"/>
      </rPr>
      <t>2</t>
    </r>
    <r>
      <rPr>
        <sz val="8"/>
        <rFont val="Arial"/>
        <family val="2"/>
      </rPr>
      <t xml:space="preserve">Beginning in May of year indicated for sweet cherries, plums, pears, and apricots; June for peaches and tart cherries; August for apples and olives; and January for pineapples. </t>
    </r>
    <r>
      <rPr>
        <vertAlign val="superscript"/>
        <sz val="8"/>
        <rFont val="Arial"/>
        <family val="2"/>
      </rPr>
      <t>3</t>
    </r>
    <r>
      <rPr>
        <sz val="8"/>
        <rFont val="Arial"/>
        <family val="2"/>
      </rPr>
      <t xml:space="preserve">Sweet and tart. </t>
    </r>
    <r>
      <rPr>
        <vertAlign val="superscript"/>
        <sz val="8"/>
        <rFont val="Arial"/>
        <family val="2"/>
      </rPr>
      <t>4</t>
    </r>
    <r>
      <rPr>
        <sz val="8"/>
        <rFont val="Arial"/>
        <family val="2"/>
      </rPr>
      <t xml:space="preserve">Excludes spiced peaches. </t>
    </r>
    <r>
      <rPr>
        <vertAlign val="superscript"/>
        <sz val="8"/>
        <rFont val="Arial"/>
        <family val="2"/>
      </rPr>
      <t>5</t>
    </r>
    <r>
      <rPr>
        <sz val="8"/>
        <rFont val="Arial"/>
        <family val="2"/>
      </rPr>
      <t xml:space="preserve">Includes the peaches and pears used in fruit cocktail. </t>
    </r>
    <r>
      <rPr>
        <vertAlign val="superscript"/>
        <sz val="8"/>
        <rFont val="Arial"/>
        <family val="2"/>
      </rPr>
      <t>6</t>
    </r>
    <r>
      <rPr>
        <sz val="8"/>
        <rFont val="Arial"/>
        <family val="2"/>
      </rPr>
      <t>Computed from unrounded data.</t>
    </r>
  </si>
  <si>
    <t>Nonfood use</t>
  </si>
  <si>
    <r>
      <t>Food availability</t>
    </r>
    <r>
      <rPr>
        <vertAlign val="superscript"/>
        <sz val="8"/>
        <color indexed="8"/>
        <rFont val="Arial"/>
        <family val="2"/>
      </rPr>
      <t>5</t>
    </r>
  </si>
  <si>
    <r>
      <t>Apples for canning: Supply and use</t>
    </r>
    <r>
      <rPr>
        <b/>
        <vertAlign val="superscript"/>
        <sz val="8"/>
        <color indexed="8"/>
        <rFont val="Arial"/>
        <family val="2"/>
      </rPr>
      <t>1</t>
    </r>
  </si>
  <si>
    <r>
      <t>Apricots for canning: Supply and use</t>
    </r>
    <r>
      <rPr>
        <b/>
        <vertAlign val="superscript"/>
        <sz val="8"/>
        <color indexed="8"/>
        <rFont val="Arial"/>
        <family val="2"/>
      </rPr>
      <t>1</t>
    </r>
  </si>
  <si>
    <r>
      <t>Sweet cherries for canning: Supply and use</t>
    </r>
    <r>
      <rPr>
        <b/>
        <vertAlign val="superscript"/>
        <sz val="8"/>
        <color indexed="8"/>
        <rFont val="Arial"/>
        <family val="2"/>
      </rPr>
      <t>1</t>
    </r>
  </si>
  <si>
    <r>
      <t>Food availability</t>
    </r>
    <r>
      <rPr>
        <vertAlign val="superscript"/>
        <sz val="8"/>
        <color indexed="8"/>
        <rFont val="Arial"/>
        <family val="2"/>
      </rPr>
      <t>4</t>
    </r>
  </si>
  <si>
    <r>
      <t>Tart cherries for canning: Supply and use</t>
    </r>
    <r>
      <rPr>
        <b/>
        <vertAlign val="superscript"/>
        <sz val="8"/>
        <color indexed="8"/>
        <rFont val="Arial"/>
        <family val="2"/>
      </rPr>
      <t>1</t>
    </r>
  </si>
  <si>
    <r>
      <t>Olives for canning: Supply and use</t>
    </r>
    <r>
      <rPr>
        <b/>
        <vertAlign val="superscript"/>
        <sz val="8"/>
        <color indexed="8"/>
        <rFont val="Arial"/>
        <family val="2"/>
      </rPr>
      <t>1</t>
    </r>
  </si>
  <si>
    <r>
      <t>Peaches for canning: Supply and use</t>
    </r>
    <r>
      <rPr>
        <b/>
        <vertAlign val="superscript"/>
        <sz val="8"/>
        <color indexed="8"/>
        <rFont val="Arial"/>
        <family val="2"/>
      </rPr>
      <t>1</t>
    </r>
  </si>
  <si>
    <r>
      <t>Pears for canning: Supply and use</t>
    </r>
    <r>
      <rPr>
        <b/>
        <vertAlign val="superscript"/>
        <sz val="8"/>
        <color indexed="8"/>
        <rFont val="Arial"/>
        <family val="2"/>
      </rPr>
      <t>1</t>
    </r>
  </si>
  <si>
    <r>
      <t>Pineapples for canning: Supply and use</t>
    </r>
    <r>
      <rPr>
        <b/>
        <vertAlign val="superscript"/>
        <sz val="8"/>
        <color indexed="8"/>
        <rFont val="Arial"/>
        <family val="2"/>
      </rPr>
      <t>1</t>
    </r>
  </si>
  <si>
    <r>
      <t>Plums for canning: Supply and use</t>
    </r>
    <r>
      <rPr>
        <b/>
        <vertAlign val="superscript"/>
        <sz val="8"/>
        <color indexed="8"/>
        <rFont val="Arial"/>
        <family val="2"/>
      </rPr>
      <t>1</t>
    </r>
  </si>
  <si>
    <r>
      <t>Nonfood use</t>
    </r>
    <r>
      <rPr>
        <vertAlign val="superscript"/>
        <sz val="8"/>
        <color indexed="8"/>
        <rFont val="Arial"/>
        <family val="2"/>
      </rPr>
      <t>4</t>
    </r>
  </si>
  <si>
    <r>
      <t>Farm weight</t>
    </r>
    <r>
      <rPr>
        <vertAlign val="superscript"/>
        <sz val="8"/>
        <color indexed="8"/>
        <rFont val="Arial"/>
        <family val="2"/>
      </rPr>
      <t>6</t>
    </r>
  </si>
  <si>
    <t>CF = 1.44</t>
  </si>
  <si>
    <t>CF = 1.25</t>
  </si>
  <si>
    <r>
      <t>Farm weight</t>
    </r>
    <r>
      <rPr>
        <vertAlign val="superscript"/>
        <sz val="8"/>
        <color indexed="8"/>
        <rFont val="Arial"/>
        <family val="2"/>
      </rPr>
      <t>7</t>
    </r>
  </si>
  <si>
    <r>
      <t>Farm weight</t>
    </r>
    <r>
      <rPr>
        <vertAlign val="superscript"/>
        <sz val="8"/>
        <color indexed="8"/>
        <rFont val="Arial"/>
        <family val="2"/>
      </rPr>
      <t>5</t>
    </r>
  </si>
  <si>
    <t>CF = 1.12</t>
  </si>
  <si>
    <t>CF = 0.95</t>
  </si>
  <si>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August of year indicated.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Computed from unrounded data. </t>
    </r>
    <r>
      <rPr>
        <vertAlign val="superscript"/>
        <sz val="8"/>
        <color indexed="8"/>
        <rFont val="Arial"/>
        <family val="2"/>
      </rPr>
      <t>5</t>
    </r>
    <r>
      <rPr>
        <sz val="8"/>
        <color indexed="8"/>
        <rFont val="Arial"/>
        <family val="2"/>
      </rPr>
      <t>Conversion factor = 1.06.</t>
    </r>
  </si>
  <si>
    <t>CF = 1.06</t>
  </si>
  <si>
    <t>CF = 1.2</t>
  </si>
  <si>
    <t>CF = 1.709</t>
  </si>
  <si>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August of year indicated.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Computed from unrounded data. </t>
    </r>
    <r>
      <rPr>
        <vertAlign val="superscript"/>
        <sz val="8"/>
        <color indexed="8"/>
        <rFont val="Arial"/>
        <family val="2"/>
      </rPr>
      <t>5</t>
    </r>
    <r>
      <rPr>
        <sz val="8"/>
        <color indexed="8"/>
        <rFont val="Arial"/>
        <family val="2"/>
      </rPr>
      <t>Conversion factor = 1.51.</t>
    </r>
  </si>
  <si>
    <t>CF = 1.51</t>
  </si>
  <si>
    <t>CF = 1.0</t>
  </si>
  <si>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July of year indicated.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Computed from unrounded data. Product weight is equal to farm weight. </t>
    </r>
    <r>
      <rPr>
        <vertAlign val="superscript"/>
        <sz val="8"/>
        <color indexed="8"/>
        <rFont val="Arial"/>
        <family val="2"/>
      </rPr>
      <t>5</t>
    </r>
    <r>
      <rPr>
        <sz val="8"/>
        <color indexed="8"/>
        <rFont val="Arial"/>
        <family val="2"/>
      </rPr>
      <t>Conversion factor = 1.0.</t>
    </r>
  </si>
  <si>
    <r>
      <t>2018</t>
    </r>
    <r>
      <rPr>
        <vertAlign val="superscript"/>
        <sz val="8"/>
        <color indexed="8"/>
        <rFont val="Arial"/>
        <family val="2"/>
      </rPr>
      <t>7</t>
    </r>
  </si>
  <si>
    <r>
      <t>2019</t>
    </r>
    <r>
      <rPr>
        <vertAlign val="superscript"/>
        <sz val="8"/>
        <color indexed="8"/>
        <rFont val="Arial"/>
        <family val="2"/>
      </rPr>
      <t>7</t>
    </r>
  </si>
  <si>
    <r>
      <t>2018</t>
    </r>
    <r>
      <rPr>
        <vertAlign val="superscript"/>
        <sz val="8"/>
        <color indexed="8"/>
        <rFont val="Arial"/>
        <family val="2"/>
      </rPr>
      <t>8</t>
    </r>
  </si>
  <si>
    <r>
      <t>2019</t>
    </r>
    <r>
      <rPr>
        <vertAlign val="superscript"/>
        <sz val="8"/>
        <color indexed="8"/>
        <rFont val="Arial"/>
        <family val="2"/>
      </rPr>
      <t>8</t>
    </r>
  </si>
  <si>
    <r>
      <t>2018</t>
    </r>
    <r>
      <rPr>
        <vertAlign val="superscript"/>
        <sz val="8"/>
        <color indexed="8"/>
        <rFont val="Arial"/>
        <family val="2"/>
      </rPr>
      <t>6</t>
    </r>
  </si>
  <si>
    <r>
      <t>2019</t>
    </r>
    <r>
      <rPr>
        <vertAlign val="superscript"/>
        <sz val="8"/>
        <color indexed="8"/>
        <rFont val="Arial"/>
        <family val="2"/>
      </rPr>
      <t>6</t>
    </r>
  </si>
  <si>
    <t>Source: USDA, Economic Research Service based on data from various sources as documented on the Food Availability Data System home page. Data last updated February 1, 2021.</t>
  </si>
  <si>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Calendar year.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Production data not reported to avoid disclosure of individual operation and then discontinued beginning in 2010. </t>
    </r>
    <r>
      <rPr>
        <vertAlign val="superscript"/>
        <sz val="8"/>
        <color indexed="8"/>
        <rFont val="Arial"/>
        <family val="2"/>
      </rPr>
      <t>5</t>
    </r>
    <r>
      <rPr>
        <sz val="8"/>
        <color indexed="8"/>
        <rFont val="Arial"/>
        <family val="2"/>
      </rPr>
      <t xml:space="preserve">Computed from unrounded data. </t>
    </r>
    <r>
      <rPr>
        <vertAlign val="superscript"/>
        <sz val="8"/>
        <color indexed="8"/>
        <rFont val="Arial"/>
        <family val="2"/>
      </rPr>
      <t>6</t>
    </r>
    <r>
      <rPr>
        <sz val="8"/>
        <color indexed="8"/>
        <rFont val="Arial"/>
        <family val="2"/>
      </rPr>
      <t>Conversion factor = 1.709.</t>
    </r>
  </si>
  <si>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June of year indicated.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USDA, National Agricultural Statistics Service (NASS) canned utilization estimates converted to product weight. </t>
    </r>
    <r>
      <rPr>
        <vertAlign val="superscript"/>
        <sz val="8"/>
        <color indexed="8"/>
        <rFont val="Arial"/>
        <family val="2"/>
      </rPr>
      <t>5</t>
    </r>
    <r>
      <rPr>
        <sz val="8"/>
        <color indexed="8"/>
        <rFont val="Arial"/>
        <family val="2"/>
      </rPr>
      <t xml:space="preserve">Computed from unrounded data. </t>
    </r>
    <r>
      <rPr>
        <vertAlign val="superscript"/>
        <sz val="8"/>
        <color indexed="8"/>
        <rFont val="Arial"/>
        <family val="2"/>
      </rPr>
      <t>6</t>
    </r>
    <r>
      <rPr>
        <sz val="8"/>
        <color indexed="8"/>
        <rFont val="Arial"/>
        <family val="2"/>
      </rPr>
      <t xml:space="preserve">Estimated based on the annual percent change to the quantity of California apricots that went into processing. USDA, NASS did not report 2004 canned production to avoid disclosure of individual operations. </t>
    </r>
    <r>
      <rPr>
        <vertAlign val="superscript"/>
        <sz val="8"/>
        <color indexed="8"/>
        <rFont val="Arial"/>
        <family val="2"/>
      </rPr>
      <t>7</t>
    </r>
    <r>
      <rPr>
        <sz val="8"/>
        <color indexed="8"/>
        <rFont val="Arial"/>
        <family val="2"/>
      </rPr>
      <t xml:space="preserve">Conversion factor = 1.44. </t>
    </r>
    <r>
      <rPr>
        <vertAlign val="superscript"/>
        <sz val="8"/>
        <color indexed="8"/>
        <rFont val="Arial"/>
        <family val="2"/>
      </rPr>
      <t>8</t>
    </r>
    <r>
      <rPr>
        <sz val="8"/>
        <color indexed="8"/>
        <rFont val="Arial"/>
        <family val="2"/>
      </rPr>
      <t>Canned production based on 5-year average share (39 percent) of total processed production. Beginning with 2018 crop year data, USDA, NASS discontinued reporting canned production.</t>
    </r>
  </si>
  <si>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August of year indicated.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USDA, National Agricultural Statistics Service (NASS) canned utilization estimates converted to product weight. </t>
    </r>
    <r>
      <rPr>
        <vertAlign val="superscript"/>
        <sz val="8"/>
        <color indexed="8"/>
        <rFont val="Arial"/>
        <family val="2"/>
      </rPr>
      <t>5</t>
    </r>
    <r>
      <rPr>
        <sz val="8"/>
        <color indexed="8"/>
        <rFont val="Arial"/>
        <family val="2"/>
      </rPr>
      <t xml:space="preserve">Computed from unrounded data. </t>
    </r>
    <r>
      <rPr>
        <vertAlign val="superscript"/>
        <sz val="8"/>
        <color indexed="8"/>
        <rFont val="Arial"/>
        <family val="2"/>
      </rPr>
      <t>6</t>
    </r>
    <r>
      <rPr>
        <sz val="8"/>
        <color indexed="8"/>
        <rFont val="Arial"/>
        <family val="2"/>
      </rPr>
      <t xml:space="preserve">Conversion factor = 1.25. </t>
    </r>
    <r>
      <rPr>
        <vertAlign val="superscript"/>
        <sz val="8"/>
        <color indexed="8"/>
        <rFont val="Arial"/>
        <family val="2"/>
      </rPr>
      <t>7</t>
    </r>
    <r>
      <rPr>
        <sz val="8"/>
        <color indexed="8"/>
        <rFont val="Arial"/>
        <family val="2"/>
      </rPr>
      <t>Canned production based on 5-year average share (36 percent) of total processed production. Beginning with 2018 crop year data, USDA, NASS discontinued reporting canned production.</t>
    </r>
  </si>
  <si>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May of year indicated.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Computed from unrounded data. </t>
    </r>
    <r>
      <rPr>
        <vertAlign val="superscript"/>
        <sz val="8"/>
        <color indexed="8"/>
        <rFont val="Arial"/>
        <family val="2"/>
      </rPr>
      <t>5</t>
    </r>
    <r>
      <rPr>
        <sz val="8"/>
        <color indexed="8"/>
        <rFont val="Arial"/>
        <family val="2"/>
      </rPr>
      <t xml:space="preserve">Conversion factor = 1.12. </t>
    </r>
    <r>
      <rPr>
        <vertAlign val="superscript"/>
        <sz val="8"/>
        <color indexed="8"/>
        <rFont val="Arial"/>
        <family val="2"/>
      </rPr>
      <t>6</t>
    </r>
    <r>
      <rPr>
        <sz val="8"/>
        <color indexed="8"/>
        <rFont val="Arial"/>
        <family val="2"/>
      </rPr>
      <t>Canned production based on 5-year average share (4 percent) of total processed production. Beginning with 2018 crop year data, USDA, National Agricultural Statistics Service (NASS) discontinued reporting canned production.</t>
    </r>
  </si>
  <si>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June of year indicated.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Computed from unrounded data. </t>
    </r>
    <r>
      <rPr>
        <vertAlign val="superscript"/>
        <sz val="8"/>
        <color indexed="8"/>
        <rFont val="Arial"/>
        <family val="2"/>
      </rPr>
      <t>5</t>
    </r>
    <r>
      <rPr>
        <sz val="8"/>
        <color indexed="8"/>
        <rFont val="Arial"/>
        <family val="2"/>
      </rPr>
      <t xml:space="preserve">Conversion factor = 1.2. </t>
    </r>
    <r>
      <rPr>
        <vertAlign val="superscript"/>
        <sz val="8"/>
        <color indexed="8"/>
        <rFont val="Arial"/>
        <family val="2"/>
      </rPr>
      <t>6</t>
    </r>
    <r>
      <rPr>
        <sz val="8"/>
        <color indexed="8"/>
        <rFont val="Arial"/>
        <family val="2"/>
      </rPr>
      <t>Canned production based on 5-year average share (75 percent) of total processed production. Beginning with 2018 crop year data, USDA, National Agricultural Statistics Service (NASS) discontinued reporting canned production.</t>
    </r>
  </si>
  <si>
    <r>
      <t>Peaches</t>
    </r>
    <r>
      <rPr>
        <vertAlign val="superscript"/>
        <sz val="8"/>
        <rFont val="Arial"/>
        <family val="2"/>
      </rPr>
      <t>4,5</t>
    </r>
  </si>
  <si>
    <r>
      <t>Farm weight</t>
    </r>
    <r>
      <rPr>
        <vertAlign val="superscript"/>
        <sz val="8"/>
        <color indexed="8"/>
        <rFont val="Arial"/>
        <family val="2"/>
      </rPr>
      <t>6</t>
    </r>
  </si>
  <si>
    <r>
      <rPr>
        <vertAlign val="superscript"/>
        <sz val="8"/>
        <color indexed="8"/>
        <rFont val="Arial"/>
        <family val="2"/>
      </rPr>
      <t>1</t>
    </r>
    <r>
      <rPr>
        <sz val="8"/>
        <color indexed="8"/>
        <rFont val="Arial"/>
        <family val="2"/>
      </rPr>
      <t xml:space="preserve">Processed weight. </t>
    </r>
    <r>
      <rPr>
        <vertAlign val="superscript"/>
        <sz val="8"/>
        <color indexed="8"/>
        <rFont val="Arial"/>
        <family val="2"/>
      </rPr>
      <t>2</t>
    </r>
    <r>
      <rPr>
        <sz val="8"/>
        <color indexed="8"/>
        <rFont val="Arial"/>
        <family val="2"/>
      </rPr>
      <t xml:space="preserve">Beginning in June of year indicated. </t>
    </r>
    <r>
      <rPr>
        <vertAlign val="superscript"/>
        <sz val="8"/>
        <color indexed="8"/>
        <rFont val="Arial"/>
        <family val="2"/>
      </rPr>
      <t>3</t>
    </r>
    <r>
      <rPr>
        <sz val="8"/>
        <color indexed="8"/>
        <rFont val="Arial"/>
        <family val="2"/>
      </rPr>
      <t xml:space="preserve">Resident population plus Armed Forces overseas. </t>
    </r>
    <r>
      <rPr>
        <vertAlign val="superscript"/>
        <sz val="8"/>
        <color indexed="8"/>
        <rFont val="Arial"/>
        <family val="2"/>
      </rPr>
      <t>4</t>
    </r>
    <r>
      <rPr>
        <sz val="8"/>
        <color indexed="8"/>
        <rFont val="Arial"/>
        <family val="2"/>
      </rPr>
      <t xml:space="preserve">Computed from unrounded data. </t>
    </r>
    <r>
      <rPr>
        <vertAlign val="superscript"/>
        <sz val="8"/>
        <color indexed="8"/>
        <rFont val="Arial"/>
        <family val="2"/>
      </rPr>
      <t>5</t>
    </r>
    <r>
      <rPr>
        <sz val="8"/>
        <color indexed="8"/>
        <rFont val="Arial"/>
        <family val="2"/>
      </rPr>
      <t xml:space="preserve">In the absence of stocks data, domestic utilization is forced to zero because exports more than represents total domestic supply in 2012. </t>
    </r>
    <r>
      <rPr>
        <vertAlign val="superscript"/>
        <sz val="8"/>
        <color indexed="8"/>
        <rFont val="Arial"/>
        <family val="2"/>
      </rPr>
      <t>6</t>
    </r>
    <r>
      <rPr>
        <sz val="8"/>
        <color indexed="8"/>
        <rFont val="Arial"/>
        <family val="2"/>
      </rPr>
      <t xml:space="preserve">Conversion factor = 0.95. </t>
    </r>
    <r>
      <rPr>
        <vertAlign val="superscript"/>
        <sz val="8"/>
        <color indexed="8"/>
        <rFont val="Arial"/>
        <family val="2"/>
      </rPr>
      <t>7</t>
    </r>
    <r>
      <rPr>
        <sz val="8"/>
        <color indexed="8"/>
        <rFont val="Arial"/>
        <family val="2"/>
      </rPr>
      <t>Canned production based on 5-year average share (12 percent) of total processed production. Beginning with 2018 crop year data, USDA, National Agricultural Statistics Service (NASS) discontinued reporting canned production.</t>
    </r>
  </si>
  <si>
    <r>
      <t>Farm weight</t>
    </r>
    <r>
      <rPr>
        <vertAlign val="superscript"/>
        <sz val="8"/>
        <color indexed="8"/>
        <rFont val="Arial"/>
        <family val="2"/>
      </rPr>
      <t>5</t>
    </r>
  </si>
  <si>
    <t>Fruit for canning: Per capita availability, product weight</t>
  </si>
  <si>
    <t>Fruit for canning: Per capita availability, farm weight equivalent</t>
  </si>
  <si>
    <t>Apples for canning: Supply and use</t>
  </si>
  <si>
    <t>Apricots for canning: Supply and use</t>
  </si>
  <si>
    <t>Sweet cherries for canning: Supply and use</t>
  </si>
  <si>
    <t>Tart cherries for canning: Supply and use</t>
  </si>
  <si>
    <t>Olives for canning: Supply and use</t>
  </si>
  <si>
    <t>Peaches for canning: Supply and use</t>
  </si>
  <si>
    <t>Pears for canning: Supply and use</t>
  </si>
  <si>
    <t>Pineapples for canning: Supply and use</t>
  </si>
  <si>
    <t>Plums for canning: Supply and use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</si>
</sst>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lt;36526]dd\-mmm\-yy;dd\-mmm\-yyyy"/>
    <numFmt numFmtId="166" formatCode="0.000"/>
    <numFmt numFmtId="167" formatCode="0.0"/>
    <numFmt numFmtId="168" formatCode="mmmm\ d\,\ yyyy"/>
    <numFmt numFmtId="169" formatCode="0.0_)"/>
    <numFmt numFmtId="170" formatCode="0.00_)"/>
    <numFmt numFmtId="171" formatCode="#,##0.0_);\(#,##0.0\)"/>
    <numFmt numFmtId="172" formatCode="0_)"/>
    <numFmt numFmtId="173" formatCode="dd\-mmm\-yy_)"/>
    <numFmt numFmtId="174" formatCode="_(* #,##0_);_(* \(#,##0\);_(* &quot;-&quot;??_);_(@_)"/>
    <numFmt numFmtId="175" formatCode="0.000_)"/>
    <numFmt numFmtId="176" formatCode="#,##0.000_);\(#,##0.000\)"/>
    <numFmt numFmtId="177" formatCode="0.00000"/>
    <numFmt numFmtId="178" formatCode="0.0000"/>
    <numFmt numFmtId="179" formatCode="_(* #,##0.0_);_(* \(#,##0.0\);_(* &quot;-&quot;??_);_(@_)"/>
    <numFmt numFmtId="180" formatCode="_(* #,##0.000_);_(* \(#,##0.000\);_(* &quot;-&quot;??_);_(@_)"/>
    <numFmt numFmtId="181" formatCode="#,##0.00000_);\(#,##0.00000\)"/>
    <numFmt numFmtId="182" formatCode="0.00000_)"/>
    <numFmt numFmtId="183" formatCode="0.0000_)"/>
    <numFmt numFmtId="184" formatCode="#,##0.0000_);\(#,##0.0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h:mm:ss\ AM/PM"/>
    <numFmt numFmtId="191" formatCode="[$-409]dddd\,\ mmmm\ d\,\ yyyy"/>
  </numFmts>
  <fonts count="49">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12"/>
      <color indexed="8"/>
      <name val="Arial MT"/>
      <family val="0"/>
    </font>
    <font>
      <sz val="12"/>
      <name val="Arial MT"/>
      <family val="0"/>
    </font>
    <font>
      <b/>
      <sz val="8"/>
      <name val="Arial"/>
      <family val="2"/>
    </font>
    <font>
      <vertAlign val="superscript"/>
      <sz val="8"/>
      <name val="Arial"/>
      <family val="2"/>
    </font>
    <font>
      <b/>
      <sz val="8"/>
      <color indexed="8"/>
      <name val="arial"/>
      <family val="2"/>
    </font>
    <font>
      <sz val="8"/>
      <color indexed="8"/>
      <name val="Arial"/>
      <family val="2"/>
    </font>
    <font>
      <vertAlign val="superscript"/>
      <sz val="8"/>
      <color indexed="8"/>
      <name val="Arial"/>
      <family val="2"/>
    </font>
    <font>
      <b/>
      <vertAlign val="superscript"/>
      <sz val="8"/>
      <name val="Arial"/>
      <family val="2"/>
    </font>
    <font>
      <b/>
      <vertAlign val="superscript"/>
      <sz val="8"/>
      <color indexed="8"/>
      <name val="Arial"/>
      <family val="2"/>
    </font>
    <font>
      <sz val="8"/>
      <color indexed="12"/>
      <name val="Arial"/>
      <family val="2"/>
    </font>
    <font>
      <i/>
      <sz val="8"/>
      <color indexed="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color indexed="63"/>
      </bottom>
    </border>
    <border>
      <left style="thin"/>
      <right>
        <color indexed="63"/>
      </right>
      <top>
        <color indexed="63"/>
      </top>
      <bottom>
        <color indexed="63"/>
      </botto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style="double"/>
    </border>
    <border>
      <left>
        <color indexed="63"/>
      </left>
      <right>
        <color indexed="63"/>
      </right>
      <top>
        <color indexed="63"/>
      </top>
      <bottom style="thin">
        <color indexed="55"/>
      </bottom>
    </border>
    <border>
      <left style="thin">
        <color theme="0" tint="-0.3499799966812134"/>
      </left>
      <right style="thin">
        <color indexed="55"/>
      </right>
      <top>
        <color indexed="63"/>
      </top>
      <bottom style="double"/>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indexed="55"/>
      </right>
      <top style="thin">
        <color theme="0" tint="-0.3499799966812134"/>
      </top>
      <bottom style="thin">
        <color theme="0" tint="-0.3499799966812134"/>
      </bottom>
    </border>
    <border>
      <left>
        <color indexed="63"/>
      </left>
      <right>
        <color indexed="63"/>
      </right>
      <top style="thin">
        <color indexed="55"/>
      </top>
      <bottom style="double"/>
    </border>
    <border>
      <left style="thin">
        <color indexed="55"/>
      </left>
      <right style="thin">
        <color indexed="55"/>
      </right>
      <top>
        <color indexed="63"/>
      </top>
      <bottom style="double"/>
    </border>
    <border>
      <left>
        <color indexed="63"/>
      </left>
      <right style="thin">
        <color indexed="55"/>
      </right>
      <top style="thin">
        <color indexed="55"/>
      </top>
      <bottom style="thin">
        <color indexed="55"/>
      </bottom>
    </border>
    <border>
      <left style="thin">
        <color theme="0" tint="-0.3499799966812134"/>
      </left>
      <right style="thin">
        <color indexed="55"/>
      </right>
      <top>
        <color indexed="63"/>
      </top>
      <bottom style="thin">
        <color indexed="55"/>
      </bottom>
    </border>
    <border>
      <left style="thin">
        <color indexed="55"/>
      </left>
      <right style="thin">
        <color theme="0" tint="-0.3499799966812134"/>
      </right>
      <top style="thin">
        <color indexed="55"/>
      </top>
      <bottom style="double"/>
    </border>
    <border>
      <left>
        <color indexed="63"/>
      </left>
      <right style="thin">
        <color indexed="55"/>
      </right>
      <top>
        <color indexed="63"/>
      </top>
      <bottom style="double"/>
    </border>
    <border>
      <left style="thin">
        <color indexed="55"/>
      </left>
      <right style="thin">
        <color indexed="55"/>
      </right>
      <top>
        <color indexed="63"/>
      </top>
      <bottom>
        <color indexed="63"/>
      </bottom>
    </border>
    <border>
      <left>
        <color indexed="63"/>
      </left>
      <right>
        <color indexed="63"/>
      </right>
      <top>
        <color indexed="63"/>
      </top>
      <bottom style="double"/>
    </border>
    <border>
      <left>
        <color indexed="63"/>
      </left>
      <right>
        <color indexed="63"/>
      </right>
      <top style="thin">
        <color indexed="55"/>
      </top>
      <bottom style="thin">
        <color indexed="55"/>
      </bottom>
    </border>
    <border>
      <left>
        <color indexed="63"/>
      </left>
      <right>
        <color indexed="63"/>
      </right>
      <top style="thin">
        <color indexed="55"/>
      </top>
      <bottom>
        <color indexed="63"/>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55"/>
      </left>
      <right>
        <color indexed="63"/>
      </right>
      <top style="double"/>
      <bottom style="thin">
        <color indexed="55"/>
      </bottom>
    </border>
    <border>
      <left>
        <color indexed="63"/>
      </left>
      <right>
        <color indexed="63"/>
      </right>
      <top style="double"/>
      <bottom style="thin">
        <color indexed="55"/>
      </bottom>
    </border>
    <border>
      <left>
        <color indexed="63"/>
      </left>
      <right style="thin">
        <color indexed="55"/>
      </right>
      <top style="double"/>
      <bottom style="thin">
        <color indexed="55"/>
      </bottom>
    </border>
    <border>
      <left style="thin">
        <color indexed="55"/>
      </left>
      <right>
        <color indexed="63"/>
      </right>
      <top style="double"/>
      <bottom>
        <color indexed="63"/>
      </bottom>
    </border>
    <border>
      <left>
        <color indexed="63"/>
      </left>
      <right style="thin">
        <color indexed="55"/>
      </right>
      <top style="double"/>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right style="thin"/>
      <top style="thin"/>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right>
        <color indexed="63"/>
      </right>
      <top style="double"/>
      <bottom>
        <color indexed="63"/>
      </bottom>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42" fontId="0" fillId="0" borderId="0" applyFont="0" applyFill="0" applyBorder="0" applyAlignment="0" applyProtection="0"/>
    <xf numFmtId="5" fontId="0" fillId="0" borderId="0" applyFill="0" applyBorder="0" applyAlignment="0" applyProtection="0"/>
    <xf numFmtId="168" fontId="0" fillId="0" borderId="0" applyFill="0" applyBorder="0" applyAlignment="0" applyProtection="0"/>
    <xf numFmtId="0" fontId="40" fillId="0" borderId="0" applyNumberFormat="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2" fillId="0" borderId="3"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4" applyNumberFormat="0" applyFill="0" applyAlignment="0" applyProtection="0"/>
    <xf numFmtId="0" fontId="45"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pplyNumberFormat="0" applyFill="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0" fillId="0" borderId="0">
      <alignment/>
      <protection/>
    </xf>
    <xf numFmtId="0" fontId="6"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5" applyNumberFormat="0" applyFont="0" applyAlignment="0" applyProtection="0"/>
    <xf numFmtId="0" fontId="46" fillId="27" borderId="6" applyNumberFormat="0" applyAlignment="0" applyProtection="0"/>
    <xf numFmtId="10" fontId="0" fillId="0" borderId="0" applyFill="0" applyBorder="0" applyAlignment="0" applyProtection="0"/>
    <xf numFmtId="0" fontId="47" fillId="0" borderId="0" applyNumberFormat="0" applyFill="0" applyBorder="0" applyAlignment="0" applyProtection="0"/>
    <xf numFmtId="0" fontId="0" fillId="0" borderId="7" applyNumberFormat="0" applyFill="0" applyAlignment="0" applyProtection="0"/>
    <xf numFmtId="0" fontId="48" fillId="0" borderId="0" applyNumberFormat="0" applyFill="0" applyBorder="0" applyAlignment="0" applyProtection="0"/>
  </cellStyleXfs>
  <cellXfs count="347">
    <xf numFmtId="0" fontId="0" fillId="0" borderId="0" xfId="0" applyAlignment="1">
      <alignment/>
    </xf>
    <xf numFmtId="0" fontId="6" fillId="0" borderId="0" xfId="98" applyAlignment="1">
      <alignment/>
    </xf>
    <xf numFmtId="0" fontId="1" fillId="0" borderId="0" xfId="98" applyFont="1" applyAlignment="1">
      <alignment/>
    </xf>
    <xf numFmtId="0" fontId="0" fillId="0" borderId="0" xfId="98" applyFont="1" applyAlignment="1">
      <alignment/>
    </xf>
    <xf numFmtId="0" fontId="6" fillId="0" borderId="0" xfId="0" applyNumberFormat="1" applyFont="1" applyFill="1" applyBorder="1" applyAlignment="1">
      <alignment/>
    </xf>
    <xf numFmtId="0" fontId="6" fillId="0" borderId="0" xfId="0" applyNumberFormat="1" applyFont="1" applyFill="1" applyAlignment="1">
      <alignment horizontal="center"/>
    </xf>
    <xf numFmtId="167" fontId="6" fillId="0" borderId="0" xfId="0" applyNumberFormat="1" applyFont="1" applyFill="1" applyAlignment="1">
      <alignment/>
    </xf>
    <xf numFmtId="0" fontId="6" fillId="0" borderId="0" xfId="0" applyNumberFormat="1" applyFont="1" applyFill="1" applyAlignment="1">
      <alignment horizontal="left"/>
    </xf>
    <xf numFmtId="0" fontId="6" fillId="0" borderId="0" xfId="0" applyNumberFormat="1" applyFont="1" applyFill="1" applyAlignment="1">
      <alignment/>
    </xf>
    <xf numFmtId="166" fontId="14" fillId="0" borderId="0" xfId="146" applyNumberFormat="1" applyFont="1" applyFill="1" applyAlignment="1">
      <alignment horizontal="center"/>
    </xf>
    <xf numFmtId="3" fontId="14" fillId="0" borderId="8" xfId="146" applyNumberFormat="1" applyFont="1" applyFill="1" applyBorder="1" applyAlignment="1">
      <alignment horizontal="centerContinuous"/>
    </xf>
    <xf numFmtId="167" fontId="14" fillId="0" borderId="9" xfId="146" applyNumberFormat="1" applyFont="1" applyFill="1" applyBorder="1" applyAlignment="1">
      <alignment horizontal="centerContinuous"/>
    </xf>
    <xf numFmtId="167" fontId="14" fillId="0" borderId="8" xfId="146" applyNumberFormat="1" applyFont="1" applyFill="1" applyBorder="1" applyAlignment="1">
      <alignment horizontal="centerContinuous"/>
    </xf>
    <xf numFmtId="0" fontId="14" fillId="0" borderId="0" xfId="146" applyNumberFormat="1" applyFont="1" applyFill="1" applyAlignment="1">
      <alignment/>
    </xf>
    <xf numFmtId="3" fontId="14" fillId="0" borderId="0" xfId="146" applyNumberFormat="1" applyFont="1" applyFill="1" applyAlignment="1">
      <alignment/>
    </xf>
    <xf numFmtId="167" fontId="14" fillId="0" borderId="0" xfId="146" applyNumberFormat="1" applyFont="1" applyFill="1" applyAlignment="1">
      <alignment/>
    </xf>
    <xf numFmtId="0" fontId="14" fillId="0" borderId="0" xfId="146" applyNumberFormat="1" applyFont="1" applyFill="1" applyBorder="1" applyAlignment="1">
      <alignment horizontal="right"/>
    </xf>
    <xf numFmtId="0" fontId="14" fillId="0" borderId="0" xfId="146" applyNumberFormat="1" applyFont="1" applyFill="1" applyBorder="1" applyAlignment="1" applyProtection="1">
      <alignment horizontal="right"/>
      <protection locked="0"/>
    </xf>
    <xf numFmtId="0" fontId="14" fillId="0" borderId="0" xfId="145" applyNumberFormat="1" applyFont="1" applyFill="1" applyBorder="1" applyAlignment="1" applyProtection="1">
      <alignment horizontal="right"/>
      <protection locked="0"/>
    </xf>
    <xf numFmtId="167" fontId="14" fillId="0" borderId="0" xfId="145" applyNumberFormat="1" applyFont="1" applyFill="1">
      <alignment/>
      <protection/>
    </xf>
    <xf numFmtId="0" fontId="14" fillId="0" borderId="0" xfId="145" applyNumberFormat="1" applyFont="1" applyFill="1" applyBorder="1">
      <alignment/>
      <protection/>
    </xf>
    <xf numFmtId="0" fontId="14" fillId="0" borderId="0" xfId="145" applyNumberFormat="1" applyFont="1" applyFill="1">
      <alignment/>
      <protection/>
    </xf>
    <xf numFmtId="0" fontId="14" fillId="0" borderId="9" xfId="145" applyNumberFormat="1" applyFont="1" applyFill="1" applyBorder="1">
      <alignment/>
      <protection/>
    </xf>
    <xf numFmtId="3" fontId="18" fillId="0" borderId="0" xfId="94" applyNumberFormat="1" applyFont="1" applyProtection="1">
      <alignment/>
      <protection locked="0"/>
    </xf>
    <xf numFmtId="3" fontId="18" fillId="0" borderId="0" xfId="96" applyNumberFormat="1" applyFont="1" applyProtection="1">
      <alignment/>
      <protection locked="0"/>
    </xf>
    <xf numFmtId="3" fontId="18" fillId="0" borderId="0" xfId="87" applyNumberFormat="1" applyFont="1" applyBorder="1" applyProtection="1">
      <alignment/>
      <protection locked="0"/>
    </xf>
    <xf numFmtId="3" fontId="18" fillId="0" borderId="0" xfId="89" applyNumberFormat="1" applyFont="1" applyBorder="1" applyProtection="1">
      <alignment/>
      <protection locked="0"/>
    </xf>
    <xf numFmtId="3" fontId="18" fillId="0" borderId="0" xfId="83" applyNumberFormat="1" applyFont="1" applyBorder="1" applyProtection="1">
      <alignment/>
      <protection locked="0"/>
    </xf>
    <xf numFmtId="3" fontId="18" fillId="0" borderId="0" xfId="85" applyNumberFormat="1" applyFont="1" applyBorder="1" applyProtection="1">
      <alignment/>
      <protection locked="0"/>
    </xf>
    <xf numFmtId="3" fontId="18" fillId="0" borderId="0" xfId="79" applyNumberFormat="1" applyFont="1" applyBorder="1" applyProtection="1">
      <alignment/>
      <protection locked="0"/>
    </xf>
    <xf numFmtId="3" fontId="18" fillId="0" borderId="0" xfId="81" applyNumberFormat="1" applyFont="1" applyBorder="1" applyProtection="1">
      <alignment/>
      <protection locked="0"/>
    </xf>
    <xf numFmtId="3" fontId="18" fillId="0" borderId="0" xfId="139" applyNumberFormat="1" applyFont="1" applyBorder="1" applyProtection="1">
      <alignment/>
      <protection locked="0"/>
    </xf>
    <xf numFmtId="3" fontId="18" fillId="0" borderId="0" xfId="141" applyNumberFormat="1" applyFont="1" applyBorder="1" applyProtection="1">
      <alignment/>
      <protection locked="0"/>
    </xf>
    <xf numFmtId="3" fontId="18" fillId="0" borderId="0" xfId="135" applyNumberFormat="1" applyFont="1" applyBorder="1" applyProtection="1">
      <alignment/>
      <protection locked="0"/>
    </xf>
    <xf numFmtId="167" fontId="18" fillId="0" borderId="0" xfId="137" applyNumberFormat="1" applyFont="1" applyBorder="1" applyProtection="1">
      <alignment/>
      <protection locked="0"/>
    </xf>
    <xf numFmtId="3" fontId="18" fillId="0" borderId="0" xfId="109" applyNumberFormat="1" applyFont="1" applyFill="1" applyBorder="1" applyProtection="1">
      <alignment/>
      <protection locked="0"/>
    </xf>
    <xf numFmtId="3" fontId="18" fillId="0" borderId="0" xfId="121" applyNumberFormat="1" applyFont="1" applyFill="1" applyBorder="1" applyProtection="1">
      <alignment/>
      <protection locked="0"/>
    </xf>
    <xf numFmtId="3" fontId="18" fillId="0" borderId="0" xfId="92" applyNumberFormat="1" applyFont="1" applyFill="1" applyBorder="1" applyProtection="1">
      <alignment/>
      <protection locked="0"/>
    </xf>
    <xf numFmtId="0" fontId="6" fillId="0" borderId="10" xfId="0" applyNumberFormat="1" applyFont="1" applyFill="1" applyBorder="1" applyAlignment="1">
      <alignment horizontal="center"/>
    </xf>
    <xf numFmtId="0" fontId="14" fillId="0" borderId="10" xfId="146" applyNumberFormat="1" applyFont="1" applyFill="1" applyBorder="1" applyAlignment="1">
      <alignment horizontal="center"/>
    </xf>
    <xf numFmtId="167" fontId="14" fillId="0" borderId="10" xfId="146" applyNumberFormat="1" applyFont="1" applyFill="1" applyBorder="1" applyAlignment="1">
      <alignment/>
    </xf>
    <xf numFmtId="3" fontId="14" fillId="0" borderId="9" xfId="146" applyNumberFormat="1" applyFont="1" applyFill="1" applyBorder="1" applyAlignment="1">
      <alignment horizontal="centerContinuous"/>
    </xf>
    <xf numFmtId="0" fontId="11" fillId="0" borderId="0" xfId="0" applyNumberFormat="1" applyFont="1" applyFill="1" applyBorder="1" applyAlignment="1">
      <alignment/>
    </xf>
    <xf numFmtId="0" fontId="11" fillId="0" borderId="0" xfId="0" applyNumberFormat="1" applyFont="1" applyFill="1" applyAlignment="1">
      <alignment/>
    </xf>
    <xf numFmtId="0" fontId="13" fillId="0" borderId="0" xfId="145" applyNumberFormat="1" applyFont="1" applyFill="1" applyBorder="1">
      <alignment/>
      <protection/>
    </xf>
    <xf numFmtId="0" fontId="13" fillId="0" borderId="0" xfId="145" applyNumberFormat="1" applyFont="1" applyFill="1">
      <alignment/>
      <protection/>
    </xf>
    <xf numFmtId="2" fontId="6" fillId="0" borderId="10" xfId="0" applyNumberFormat="1" applyFont="1" applyFill="1" applyBorder="1" applyAlignment="1">
      <alignment horizontal="center"/>
    </xf>
    <xf numFmtId="167" fontId="6" fillId="0" borderId="0" xfId="0" applyNumberFormat="1" applyFont="1" applyFill="1" applyAlignment="1">
      <alignment horizontal="center"/>
    </xf>
    <xf numFmtId="167" fontId="14" fillId="0" borderId="8" xfId="146" applyNumberFormat="1" applyFont="1" applyFill="1" applyBorder="1" applyAlignment="1" quotePrefix="1">
      <alignment horizontal="center"/>
    </xf>
    <xf numFmtId="166" fontId="14" fillId="0" borderId="10" xfId="146" applyNumberFormat="1" applyFont="1" applyFill="1" applyBorder="1" applyAlignment="1">
      <alignment horizontal="center"/>
    </xf>
    <xf numFmtId="0" fontId="0" fillId="0" borderId="0" xfId="101">
      <alignment/>
      <protection/>
    </xf>
    <xf numFmtId="166" fontId="19" fillId="0" borderId="11" xfId="146" applyNumberFormat="1" applyFont="1" applyFill="1" applyBorder="1" applyAlignment="1" quotePrefix="1">
      <alignment horizontal="center" vertical="center"/>
    </xf>
    <xf numFmtId="164" fontId="14" fillId="0" borderId="10" xfId="146" applyNumberFormat="1" applyFont="1" applyFill="1" applyBorder="1" applyAlignment="1" applyProtection="1">
      <alignment/>
      <protection locked="0"/>
    </xf>
    <xf numFmtId="164" fontId="14" fillId="0" borderId="10" xfId="146" applyNumberFormat="1" applyFont="1" applyFill="1" applyBorder="1" applyAlignment="1">
      <alignment/>
    </xf>
    <xf numFmtId="164" fontId="14" fillId="0" borderId="10" xfId="146" applyNumberFormat="1" applyFont="1" applyFill="1" applyBorder="1" applyAlignment="1" quotePrefix="1">
      <alignment horizontal="right"/>
    </xf>
    <xf numFmtId="164" fontId="14" fillId="0" borderId="10" xfId="146" applyNumberFormat="1" applyFont="1" applyFill="1" applyBorder="1" applyAlignment="1">
      <alignment horizontal="right"/>
    </xf>
    <xf numFmtId="164" fontId="14" fillId="0" borderId="10" xfId="146" applyNumberFormat="1" applyFont="1" applyFill="1" applyBorder="1" applyAlignment="1" applyProtection="1">
      <alignment horizontal="right"/>
      <protection locked="0"/>
    </xf>
    <xf numFmtId="164" fontId="14" fillId="0" borderId="10" xfId="145" applyNumberFormat="1" applyFont="1" applyFill="1" applyBorder="1" applyProtection="1">
      <alignment/>
      <protection locked="0"/>
    </xf>
    <xf numFmtId="164" fontId="14" fillId="0" borderId="10" xfId="145" applyNumberFormat="1" applyFont="1" applyFill="1" applyBorder="1" applyAlignment="1" applyProtection="1">
      <alignment horizontal="right"/>
      <protection locked="0"/>
    </xf>
    <xf numFmtId="164" fontId="14" fillId="0" borderId="10" xfId="143" applyNumberFormat="1" applyFont="1" applyFill="1" applyBorder="1" applyProtection="1">
      <alignment/>
      <protection locked="0"/>
    </xf>
    <xf numFmtId="164" fontId="14" fillId="0" borderId="10" xfId="146" applyNumberFormat="1" applyFont="1" applyFill="1" applyBorder="1" applyAlignment="1" applyProtection="1" quotePrefix="1">
      <alignment horizontal="right"/>
      <protection locked="0"/>
    </xf>
    <xf numFmtId="164" fontId="14" fillId="0" borderId="10" xfId="144" applyNumberFormat="1" applyFont="1" applyFill="1" applyBorder="1" applyProtection="1">
      <alignment/>
      <protection locked="0"/>
    </xf>
    <xf numFmtId="164" fontId="14" fillId="0" borderId="10" xfId="151" applyNumberFormat="1" applyFont="1" applyFill="1" applyBorder="1" applyProtection="1">
      <alignment/>
      <protection locked="0"/>
    </xf>
    <xf numFmtId="0" fontId="0" fillId="0" borderId="0" xfId="104">
      <alignment/>
      <protection/>
    </xf>
    <xf numFmtId="164" fontId="14" fillId="0" borderId="10" xfId="152" applyNumberFormat="1" applyFont="1" applyFill="1" applyBorder="1" applyProtection="1">
      <alignment/>
      <protection locked="0"/>
    </xf>
    <xf numFmtId="0" fontId="0" fillId="0" borderId="0" xfId="107">
      <alignment/>
      <protection/>
    </xf>
    <xf numFmtId="0" fontId="0" fillId="0" borderId="0" xfId="112">
      <alignment/>
      <protection/>
    </xf>
    <xf numFmtId="164" fontId="14" fillId="0" borderId="10" xfId="98" applyNumberFormat="1" applyFont="1" applyFill="1" applyBorder="1" applyAlignment="1" applyProtection="1">
      <alignment/>
      <protection locked="0"/>
    </xf>
    <xf numFmtId="164" fontId="14" fillId="0" borderId="10" xfId="98" applyNumberFormat="1" applyFont="1" applyFill="1" applyBorder="1" applyAlignment="1" applyProtection="1">
      <alignment/>
      <protection/>
    </xf>
    <xf numFmtId="164" fontId="14" fillId="0" borderId="10" xfId="98" applyNumberFormat="1" applyFont="1" applyFill="1" applyBorder="1" applyAlignment="1" applyProtection="1">
      <alignment horizontal="right"/>
      <protection/>
    </xf>
    <xf numFmtId="164" fontId="14" fillId="0" borderId="10" xfId="147" applyNumberFormat="1" applyFont="1" applyFill="1" applyBorder="1" applyProtection="1">
      <alignment/>
      <protection locked="0"/>
    </xf>
    <xf numFmtId="0" fontId="0" fillId="0" borderId="0" xfId="116">
      <alignment/>
      <protection/>
    </xf>
    <xf numFmtId="164" fontId="14" fillId="0" borderId="10" xfId="148" applyNumberFormat="1" applyFont="1" applyFill="1" applyBorder="1" applyProtection="1">
      <alignment/>
      <protection locked="0"/>
    </xf>
    <xf numFmtId="164" fontId="14" fillId="0" borderId="10" xfId="149" applyNumberFormat="1" applyFont="1" applyFill="1" applyBorder="1" applyProtection="1">
      <alignment/>
      <protection locked="0"/>
    </xf>
    <xf numFmtId="0" fontId="0" fillId="0" borderId="0" xfId="119">
      <alignment/>
      <protection/>
    </xf>
    <xf numFmtId="164" fontId="14" fillId="0" borderId="10" xfId="150" applyNumberFormat="1" applyFont="1" applyFill="1" applyBorder="1" applyProtection="1">
      <alignment/>
      <protection locked="0"/>
    </xf>
    <xf numFmtId="0" fontId="0" fillId="0" borderId="0" xfId="126">
      <alignment/>
      <protection/>
    </xf>
    <xf numFmtId="0" fontId="0" fillId="0" borderId="0" xfId="127">
      <alignment/>
      <protection/>
    </xf>
    <xf numFmtId="0" fontId="6" fillId="0" borderId="0" xfId="127" applyNumberFormat="1" applyFont="1" applyFill="1" applyAlignment="1" quotePrefix="1">
      <alignment horizontal="left"/>
      <protection/>
    </xf>
    <xf numFmtId="0" fontId="0" fillId="0" borderId="0" xfId="129">
      <alignment/>
      <protection/>
    </xf>
    <xf numFmtId="0" fontId="6" fillId="0" borderId="0" xfId="131" applyNumberFormat="1" applyFont="1" applyFill="1" applyAlignment="1">
      <alignment horizontal="center"/>
      <protection/>
    </xf>
    <xf numFmtId="0" fontId="14" fillId="33" borderId="12" xfId="146" applyNumberFormat="1" applyFont="1" applyFill="1" applyBorder="1" applyAlignment="1">
      <alignment horizontal="center"/>
    </xf>
    <xf numFmtId="166" fontId="14" fillId="33" borderId="12" xfId="146" applyNumberFormat="1" applyFont="1" applyFill="1" applyBorder="1" applyAlignment="1">
      <alignment horizontal="center"/>
    </xf>
    <xf numFmtId="164" fontId="14" fillId="33" borderId="12" xfId="152" applyNumberFormat="1" applyFont="1" applyFill="1" applyBorder="1" applyProtection="1">
      <alignment/>
      <protection locked="0"/>
    </xf>
    <xf numFmtId="164" fontId="14" fillId="33" borderId="12" xfId="146" applyNumberFormat="1" applyFont="1" applyFill="1" applyBorder="1" applyAlignment="1" applyProtection="1">
      <alignment horizontal="right"/>
      <protection locked="0"/>
    </xf>
    <xf numFmtId="164" fontId="14" fillId="33" borderId="12" xfId="146" applyNumberFormat="1" applyFont="1" applyFill="1" applyBorder="1" applyAlignment="1">
      <alignment/>
    </xf>
    <xf numFmtId="167" fontId="14" fillId="33" borderId="12" xfId="146" applyNumberFormat="1" applyFont="1" applyFill="1" applyBorder="1" applyAlignment="1">
      <alignment/>
    </xf>
    <xf numFmtId="0" fontId="14" fillId="33" borderId="10" xfId="146" applyNumberFormat="1" applyFont="1" applyFill="1" applyBorder="1" applyAlignment="1">
      <alignment horizontal="center"/>
    </xf>
    <xf numFmtId="166" fontId="14" fillId="33" borderId="10" xfId="146" applyNumberFormat="1" applyFont="1" applyFill="1" applyBorder="1" applyAlignment="1">
      <alignment horizontal="center"/>
    </xf>
    <xf numFmtId="164" fontId="14" fillId="33" borderId="10" xfId="146" applyNumberFormat="1" applyFont="1" applyFill="1" applyBorder="1" applyAlignment="1" applyProtection="1">
      <alignment/>
      <protection locked="0"/>
    </xf>
    <xf numFmtId="164" fontId="14" fillId="33" borderId="10" xfId="146" applyNumberFormat="1" applyFont="1" applyFill="1" applyBorder="1" applyAlignment="1" applyProtection="1">
      <alignment horizontal="right"/>
      <protection locked="0"/>
    </xf>
    <xf numFmtId="164" fontId="14" fillId="33" borderId="10" xfId="146" applyNumberFormat="1" applyFont="1" applyFill="1" applyBorder="1" applyAlignment="1">
      <alignment/>
    </xf>
    <xf numFmtId="167" fontId="14" fillId="33" borderId="10" xfId="146" applyNumberFormat="1" applyFont="1" applyFill="1" applyBorder="1" applyAlignment="1">
      <alignment/>
    </xf>
    <xf numFmtId="164" fontId="14" fillId="33" borderId="10" xfId="146" applyNumberFormat="1" applyFont="1" applyFill="1" applyBorder="1" applyAlignment="1">
      <alignment horizontal="right"/>
    </xf>
    <xf numFmtId="164" fontId="14" fillId="33" borderId="12" xfId="150" applyNumberFormat="1" applyFont="1" applyFill="1" applyBorder="1" applyProtection="1">
      <alignment/>
      <protection locked="0"/>
    </xf>
    <xf numFmtId="164" fontId="14" fillId="33" borderId="12" xfId="146" applyNumberFormat="1" applyFont="1" applyFill="1" applyBorder="1" applyAlignment="1" applyProtection="1" quotePrefix="1">
      <alignment horizontal="right"/>
      <protection locked="0"/>
    </xf>
    <xf numFmtId="164" fontId="14" fillId="33" borderId="12" xfId="146" applyNumberFormat="1" applyFont="1" applyFill="1" applyBorder="1" applyAlignment="1" applyProtection="1">
      <alignment/>
      <protection locked="0"/>
    </xf>
    <xf numFmtId="164" fontId="14" fillId="33" borderId="10" xfId="146" applyNumberFormat="1" applyFont="1" applyFill="1" applyBorder="1" applyAlignment="1" quotePrefix="1">
      <alignment horizontal="right"/>
    </xf>
    <xf numFmtId="164" fontId="14" fillId="33" borderId="10" xfId="146" applyNumberFormat="1" applyFont="1" applyFill="1" applyBorder="1" applyAlignment="1" applyProtection="1" quotePrefix="1">
      <alignment horizontal="right"/>
      <protection locked="0"/>
    </xf>
    <xf numFmtId="164" fontId="14" fillId="33" borderId="12" xfId="149" applyNumberFormat="1" applyFont="1" applyFill="1" applyBorder="1" applyProtection="1">
      <alignment/>
      <protection locked="0"/>
    </xf>
    <xf numFmtId="164" fontId="14" fillId="33" borderId="12" xfId="148" applyNumberFormat="1" applyFont="1" applyFill="1" applyBorder="1" applyProtection="1">
      <alignment/>
      <protection locked="0"/>
    </xf>
    <xf numFmtId="164" fontId="14" fillId="33" borderId="10" xfId="98" applyNumberFormat="1" applyFont="1" applyFill="1" applyBorder="1" applyAlignment="1" applyProtection="1">
      <alignment/>
      <protection locked="0"/>
    </xf>
    <xf numFmtId="164" fontId="14" fillId="33" borderId="10" xfId="98" applyNumberFormat="1" applyFont="1" applyFill="1" applyBorder="1" applyAlignment="1" applyProtection="1">
      <alignment/>
      <protection/>
    </xf>
    <xf numFmtId="164" fontId="14" fillId="33" borderId="10" xfId="98" applyNumberFormat="1" applyFont="1" applyFill="1" applyBorder="1" applyAlignment="1" applyProtection="1">
      <alignment horizontal="right"/>
      <protection/>
    </xf>
    <xf numFmtId="164" fontId="14" fillId="33" borderId="12" xfId="147" applyNumberFormat="1" applyFont="1" applyFill="1" applyBorder="1" applyProtection="1">
      <alignment/>
      <protection locked="0"/>
    </xf>
    <xf numFmtId="164" fontId="14" fillId="33" borderId="12" xfId="98" applyNumberFormat="1" applyFont="1" applyFill="1" applyBorder="1" applyAlignment="1" applyProtection="1">
      <alignment horizontal="right"/>
      <protection/>
    </xf>
    <xf numFmtId="164" fontId="14" fillId="33" borderId="12" xfId="151" applyNumberFormat="1" applyFont="1" applyFill="1" applyBorder="1" applyProtection="1">
      <alignment/>
      <protection locked="0"/>
    </xf>
    <xf numFmtId="164" fontId="14" fillId="33" borderId="12" xfId="144" applyNumberFormat="1" applyFont="1" applyFill="1" applyBorder="1" applyProtection="1">
      <alignment/>
      <protection locked="0"/>
    </xf>
    <xf numFmtId="164" fontId="14" fillId="33" borderId="12" xfId="143" applyNumberFormat="1" applyFont="1" applyFill="1" applyBorder="1" applyProtection="1">
      <alignment/>
      <protection locked="0"/>
    </xf>
    <xf numFmtId="0" fontId="6" fillId="33" borderId="10" xfId="0" applyNumberFormat="1" applyFont="1" applyFill="1" applyBorder="1" applyAlignment="1">
      <alignment horizontal="center"/>
    </xf>
    <xf numFmtId="2" fontId="6" fillId="33" borderId="10" xfId="0" applyNumberFormat="1" applyFont="1" applyFill="1" applyBorder="1" applyAlignment="1">
      <alignment horizontal="center"/>
    </xf>
    <xf numFmtId="0" fontId="19" fillId="0" borderId="0" xfId="146" applyNumberFormat="1" applyFont="1" applyFill="1" applyAlignment="1">
      <alignment/>
    </xf>
    <xf numFmtId="167" fontId="19" fillId="0" borderId="0" xfId="146" applyNumberFormat="1" applyFont="1" applyFill="1" applyAlignment="1">
      <alignment horizontal="centerContinuous"/>
    </xf>
    <xf numFmtId="0" fontId="19" fillId="0" borderId="0" xfId="145" applyNumberFormat="1" applyFont="1" applyFill="1" applyBorder="1">
      <alignment/>
      <protection/>
    </xf>
    <xf numFmtId="49" fontId="14" fillId="33" borderId="10" xfId="146" applyNumberFormat="1" applyFont="1" applyFill="1" applyBorder="1" applyAlignment="1">
      <alignment horizontal="center"/>
    </xf>
    <xf numFmtId="49" fontId="14" fillId="33" borderId="12" xfId="146" applyNumberFormat="1" applyFont="1" applyFill="1" applyBorder="1" applyAlignment="1">
      <alignment horizontal="center"/>
    </xf>
    <xf numFmtId="49" fontId="14" fillId="0" borderId="10" xfId="146" applyNumberFormat="1" applyFont="1" applyFill="1" applyBorder="1" applyAlignment="1">
      <alignment horizontal="center"/>
    </xf>
    <xf numFmtId="167" fontId="14" fillId="0" borderId="13" xfId="146" applyNumberFormat="1" applyFont="1" applyFill="1" applyBorder="1" applyAlignment="1">
      <alignment horizontal="center"/>
    </xf>
    <xf numFmtId="2" fontId="14" fillId="0" borderId="10" xfId="146" applyNumberFormat="1" applyFont="1" applyFill="1" applyBorder="1" applyAlignment="1">
      <alignment/>
    </xf>
    <xf numFmtId="2" fontId="14" fillId="33" borderId="10" xfId="146" applyNumberFormat="1" applyFont="1" applyFill="1" applyBorder="1" applyAlignment="1">
      <alignment/>
    </xf>
    <xf numFmtId="2" fontId="14" fillId="33" borderId="12" xfId="146" applyNumberFormat="1" applyFont="1" applyFill="1" applyBorder="1" applyAlignment="1">
      <alignment/>
    </xf>
    <xf numFmtId="2" fontId="14" fillId="0" borderId="14" xfId="146" applyNumberFormat="1" applyFont="1" applyFill="1" applyBorder="1" applyAlignment="1">
      <alignment/>
    </xf>
    <xf numFmtId="0" fontId="14" fillId="34" borderId="10" xfId="146" applyNumberFormat="1" applyFont="1" applyFill="1" applyBorder="1" applyAlignment="1">
      <alignment horizontal="center"/>
    </xf>
    <xf numFmtId="166" fontId="14" fillId="34" borderId="10" xfId="146" applyNumberFormat="1" applyFont="1" applyFill="1" applyBorder="1" applyAlignment="1">
      <alignment horizontal="center"/>
    </xf>
    <xf numFmtId="164" fontId="14" fillId="34" borderId="10" xfId="144" applyNumberFormat="1" applyFont="1" applyFill="1" applyBorder="1" applyProtection="1">
      <alignment/>
      <protection locked="0"/>
    </xf>
    <xf numFmtId="0" fontId="14" fillId="34" borderId="15" xfId="146" applyNumberFormat="1" applyFont="1" applyFill="1" applyBorder="1" applyAlignment="1">
      <alignment horizontal="center"/>
    </xf>
    <xf numFmtId="166" fontId="14" fillId="34" borderId="15" xfId="146" applyNumberFormat="1" applyFont="1" applyFill="1" applyBorder="1" applyAlignment="1">
      <alignment horizontal="center"/>
    </xf>
    <xf numFmtId="164" fontId="14" fillId="34" borderId="15" xfId="146" applyNumberFormat="1" applyFont="1" applyFill="1" applyBorder="1" applyAlignment="1">
      <alignment/>
    </xf>
    <xf numFmtId="164" fontId="14" fillId="34" borderId="15" xfId="146" applyNumberFormat="1" applyFont="1" applyFill="1" applyBorder="1" applyAlignment="1" applyProtection="1">
      <alignment horizontal="right"/>
      <protection locked="0"/>
    </xf>
    <xf numFmtId="167" fontId="14" fillId="34" borderId="15" xfId="146" applyNumberFormat="1" applyFont="1" applyFill="1" applyBorder="1" applyAlignment="1">
      <alignment/>
    </xf>
    <xf numFmtId="164" fontId="14" fillId="34" borderId="12" xfId="146" applyNumberFormat="1" applyFont="1" applyFill="1" applyBorder="1" applyAlignment="1" applyProtection="1" quotePrefix="1">
      <alignment horizontal="right"/>
      <protection locked="0"/>
    </xf>
    <xf numFmtId="164" fontId="14" fillId="34" borderId="12" xfId="146" applyNumberFormat="1" applyFont="1" applyFill="1" applyBorder="1" applyAlignment="1">
      <alignment/>
    </xf>
    <xf numFmtId="164" fontId="14" fillId="34" borderId="12" xfId="146" applyNumberFormat="1" applyFont="1" applyFill="1" applyBorder="1" applyAlignment="1" applyProtection="1">
      <alignment horizontal="right"/>
      <protection locked="0"/>
    </xf>
    <xf numFmtId="167" fontId="14" fillId="34" borderId="12" xfId="146" applyNumberFormat="1" applyFont="1" applyFill="1" applyBorder="1" applyAlignment="1">
      <alignment/>
    </xf>
    <xf numFmtId="164" fontId="14" fillId="34" borderId="15" xfId="151" applyNumberFormat="1" applyFont="1" applyFill="1" applyBorder="1" applyProtection="1">
      <alignment/>
      <protection locked="0"/>
    </xf>
    <xf numFmtId="2" fontId="14" fillId="34" borderId="12" xfId="146" applyNumberFormat="1" applyFont="1" applyFill="1" applyBorder="1" applyAlignment="1">
      <alignment/>
    </xf>
    <xf numFmtId="164" fontId="14" fillId="34" borderId="15" xfId="152" applyNumberFormat="1" applyFont="1" applyFill="1" applyBorder="1" applyProtection="1">
      <alignment/>
      <protection locked="0"/>
    </xf>
    <xf numFmtId="164" fontId="14" fillId="34" borderId="15" xfId="147" applyNumberFormat="1" applyFont="1" applyFill="1" applyBorder="1" applyProtection="1">
      <alignment/>
      <protection locked="0"/>
    </xf>
    <xf numFmtId="164" fontId="14" fillId="34" borderId="12" xfId="98" applyNumberFormat="1" applyFont="1" applyFill="1" applyBorder="1" applyAlignment="1" applyProtection="1">
      <alignment horizontal="right"/>
      <protection/>
    </xf>
    <xf numFmtId="164" fontId="14" fillId="34" borderId="15" xfId="148" applyNumberFormat="1" applyFont="1" applyFill="1" applyBorder="1" applyProtection="1">
      <alignment/>
      <protection locked="0"/>
    </xf>
    <xf numFmtId="164" fontId="14" fillId="34" borderId="15" xfId="149" applyNumberFormat="1" applyFont="1" applyFill="1" applyBorder="1" applyProtection="1">
      <alignment/>
      <protection locked="0"/>
    </xf>
    <xf numFmtId="164" fontId="14" fillId="34" borderId="15" xfId="143" applyNumberFormat="1" applyFont="1" applyFill="1" applyBorder="1" applyProtection="1">
      <alignment/>
      <protection locked="0"/>
    </xf>
    <xf numFmtId="0" fontId="6" fillId="33" borderId="12" xfId="0" applyNumberFormat="1" applyFont="1" applyFill="1" applyBorder="1" applyAlignment="1">
      <alignment horizontal="center"/>
    </xf>
    <xf numFmtId="2" fontId="6" fillId="33" borderId="12" xfId="0" applyNumberFormat="1" applyFont="1" applyFill="1" applyBorder="1" applyAlignment="1">
      <alignment horizontal="center"/>
    </xf>
    <xf numFmtId="0" fontId="6" fillId="34" borderId="15" xfId="0" applyNumberFormat="1" applyFont="1" applyFill="1" applyBorder="1" applyAlignment="1">
      <alignment horizontal="center"/>
    </xf>
    <xf numFmtId="2" fontId="6" fillId="34" borderId="15" xfId="0" applyNumberFormat="1" applyFont="1" applyFill="1" applyBorder="1" applyAlignment="1">
      <alignment horizontal="center"/>
    </xf>
    <xf numFmtId="0" fontId="14" fillId="34" borderId="12" xfId="146" applyNumberFormat="1" applyFont="1" applyFill="1" applyBorder="1" applyAlignment="1">
      <alignment horizontal="center"/>
    </xf>
    <xf numFmtId="166" fontId="14" fillId="34" borderId="12" xfId="146" applyNumberFormat="1" applyFont="1" applyFill="1" applyBorder="1" applyAlignment="1">
      <alignment horizontal="center"/>
    </xf>
    <xf numFmtId="164" fontId="14" fillId="34" borderId="12" xfId="143" applyNumberFormat="1" applyFont="1" applyFill="1" applyBorder="1" applyProtection="1">
      <alignment/>
      <protection locked="0"/>
    </xf>
    <xf numFmtId="164" fontId="14" fillId="34" borderId="16" xfId="144" applyNumberFormat="1" applyFont="1" applyFill="1" applyBorder="1" applyProtection="1">
      <alignment/>
      <protection locked="0"/>
    </xf>
    <xf numFmtId="164" fontId="14" fillId="34" borderId="12" xfId="144" applyNumberFormat="1" applyFont="1" applyFill="1" applyBorder="1" applyProtection="1">
      <alignment/>
      <protection locked="0"/>
    </xf>
    <xf numFmtId="164" fontId="14" fillId="34" borderId="12" xfId="151" applyNumberFormat="1" applyFont="1" applyFill="1" applyBorder="1" applyProtection="1">
      <alignment/>
      <protection locked="0"/>
    </xf>
    <xf numFmtId="164" fontId="14" fillId="34" borderId="12" xfId="152" applyNumberFormat="1" applyFont="1" applyFill="1" applyBorder="1" applyProtection="1">
      <alignment/>
      <protection locked="0"/>
    </xf>
    <xf numFmtId="164" fontId="14" fillId="34" borderId="12" xfId="147" applyNumberFormat="1" applyFont="1" applyFill="1" applyBorder="1" applyProtection="1">
      <alignment/>
      <protection locked="0"/>
    </xf>
    <xf numFmtId="164" fontId="14" fillId="34" borderId="12" xfId="148" applyNumberFormat="1" applyFont="1" applyFill="1" applyBorder="1" applyProtection="1">
      <alignment/>
      <protection locked="0"/>
    </xf>
    <xf numFmtId="164" fontId="14" fillId="34" borderId="12" xfId="149" applyNumberFormat="1" applyFont="1" applyFill="1" applyBorder="1" applyProtection="1">
      <alignment/>
      <protection locked="0"/>
    </xf>
    <xf numFmtId="164" fontId="14" fillId="34" borderId="12" xfId="146" applyNumberFormat="1" applyFont="1" applyFill="1" applyBorder="1" applyAlignment="1" applyProtection="1">
      <alignment/>
      <protection locked="0"/>
    </xf>
    <xf numFmtId="164" fontId="14" fillId="34" borderId="12" xfId="150" applyNumberFormat="1" applyFont="1" applyFill="1" applyBorder="1" applyAlignment="1" applyProtection="1">
      <alignment horizontal="right"/>
      <protection locked="0"/>
    </xf>
    <xf numFmtId="164" fontId="14" fillId="34" borderId="12" xfId="150" applyNumberFormat="1" applyFont="1" applyFill="1" applyBorder="1" applyProtection="1">
      <alignment/>
      <protection locked="0"/>
    </xf>
    <xf numFmtId="0" fontId="6" fillId="34" borderId="10" xfId="0" applyNumberFormat="1" applyFont="1" applyFill="1" applyBorder="1" applyAlignment="1">
      <alignment horizontal="center"/>
    </xf>
    <xf numFmtId="2" fontId="6" fillId="34" borderId="10" xfId="0" applyNumberFormat="1" applyFont="1" applyFill="1" applyBorder="1" applyAlignment="1">
      <alignment horizontal="center"/>
    </xf>
    <xf numFmtId="164" fontId="14" fillId="34" borderId="17" xfId="146" applyNumberFormat="1" applyFont="1" applyFill="1" applyBorder="1" applyAlignment="1" applyProtection="1" quotePrefix="1">
      <alignment horizontal="right"/>
      <protection locked="0"/>
    </xf>
    <xf numFmtId="164" fontId="14" fillId="34" borderId="18" xfId="144" applyNumberFormat="1" applyFont="1" applyFill="1" applyBorder="1" applyProtection="1">
      <alignment/>
      <protection locked="0"/>
    </xf>
    <xf numFmtId="164" fontId="14" fillId="34" borderId="19" xfId="146" applyNumberFormat="1" applyFont="1" applyFill="1" applyBorder="1" applyAlignment="1" applyProtection="1" quotePrefix="1">
      <alignment horizontal="right"/>
      <protection locked="0"/>
    </xf>
    <xf numFmtId="164" fontId="14" fillId="34" borderId="20" xfId="149" applyNumberFormat="1" applyFont="1" applyFill="1" applyBorder="1" applyProtection="1">
      <alignment/>
      <protection locked="0"/>
    </xf>
    <xf numFmtId="0" fontId="14" fillId="0" borderId="12" xfId="146" applyNumberFormat="1" applyFont="1" applyFill="1" applyBorder="1" applyAlignment="1">
      <alignment horizontal="center"/>
    </xf>
    <xf numFmtId="0" fontId="6" fillId="34" borderId="12" xfId="0" applyNumberFormat="1" applyFont="1" applyFill="1" applyBorder="1" applyAlignment="1">
      <alignment horizontal="center"/>
    </xf>
    <xf numFmtId="2" fontId="6" fillId="34" borderId="12" xfId="0" applyNumberFormat="1" applyFont="1" applyFill="1" applyBorder="1" applyAlignment="1">
      <alignment horizontal="center"/>
    </xf>
    <xf numFmtId="167" fontId="14" fillId="0" borderId="0" xfId="145" applyNumberFormat="1" applyFont="1" applyFill="1" applyBorder="1">
      <alignment/>
      <protection/>
    </xf>
    <xf numFmtId="167" fontId="14" fillId="0" borderId="0" xfId="146" applyNumberFormat="1" applyFont="1" applyFill="1" applyBorder="1" applyAlignment="1">
      <alignment horizontal="right"/>
    </xf>
    <xf numFmtId="164" fontId="14" fillId="34" borderId="0" xfId="143" applyNumberFormat="1" applyFont="1" applyFill="1" applyBorder="1" applyProtection="1">
      <alignment/>
      <protection locked="0"/>
    </xf>
    <xf numFmtId="164" fontId="14" fillId="34" borderId="0" xfId="146" applyNumberFormat="1" applyFont="1" applyFill="1" applyBorder="1" applyAlignment="1" applyProtection="1">
      <alignment horizontal="right"/>
      <protection locked="0"/>
    </xf>
    <xf numFmtId="0" fontId="14" fillId="34" borderId="21" xfId="146" applyNumberFormat="1" applyFont="1" applyFill="1" applyBorder="1" applyAlignment="1">
      <alignment horizontal="center"/>
    </xf>
    <xf numFmtId="166" fontId="14" fillId="34" borderId="21" xfId="146" applyNumberFormat="1" applyFont="1" applyFill="1" applyBorder="1" applyAlignment="1">
      <alignment horizontal="center"/>
    </xf>
    <xf numFmtId="164" fontId="14" fillId="34" borderId="10" xfId="143" applyNumberFormat="1" applyFont="1" applyFill="1" applyBorder="1" applyProtection="1">
      <alignment/>
      <protection locked="0"/>
    </xf>
    <xf numFmtId="164" fontId="14" fillId="34" borderId="22" xfId="143" applyNumberFormat="1" applyFont="1" applyFill="1" applyBorder="1" applyProtection="1">
      <alignment/>
      <protection locked="0"/>
    </xf>
    <xf numFmtId="49" fontId="14" fillId="34" borderId="10" xfId="146" applyNumberFormat="1" applyFont="1" applyFill="1" applyBorder="1" applyAlignment="1">
      <alignment horizontal="center"/>
    </xf>
    <xf numFmtId="49" fontId="14" fillId="34" borderId="21" xfId="146" applyNumberFormat="1" applyFont="1" applyFill="1" applyBorder="1" applyAlignment="1">
      <alignment horizontal="center"/>
    </xf>
    <xf numFmtId="164" fontId="14" fillId="34" borderId="0" xfId="144" applyNumberFormat="1" applyFont="1" applyFill="1" applyBorder="1" applyProtection="1">
      <alignment/>
      <protection locked="0"/>
    </xf>
    <xf numFmtId="164" fontId="14" fillId="34" borderId="23" xfId="146" applyNumberFormat="1" applyFont="1" applyFill="1" applyBorder="1" applyAlignment="1" applyProtection="1" quotePrefix="1">
      <alignment horizontal="right"/>
      <protection locked="0"/>
    </xf>
    <xf numFmtId="164" fontId="14" fillId="34" borderId="24" xfId="144" applyNumberFormat="1" applyFont="1" applyFill="1" applyBorder="1" applyProtection="1">
      <alignment/>
      <protection locked="0"/>
    </xf>
    <xf numFmtId="164" fontId="14" fillId="34" borderId="0" xfId="151" applyNumberFormat="1" applyFont="1" applyFill="1" applyBorder="1" applyProtection="1">
      <alignment/>
      <protection locked="0"/>
    </xf>
    <xf numFmtId="164" fontId="14" fillId="34" borderId="25" xfId="146" applyNumberFormat="1" applyFont="1" applyFill="1" applyBorder="1" applyAlignment="1" applyProtection="1">
      <alignment horizontal="right"/>
      <protection locked="0"/>
    </xf>
    <xf numFmtId="164" fontId="14" fillId="34" borderId="26" xfId="146" applyNumberFormat="1" applyFont="1" applyFill="1" applyBorder="1" applyAlignment="1">
      <alignment/>
    </xf>
    <xf numFmtId="2" fontId="14" fillId="34" borderId="26" xfId="146" applyNumberFormat="1" applyFont="1" applyFill="1" applyBorder="1" applyAlignment="1">
      <alignment/>
    </xf>
    <xf numFmtId="164" fontId="14" fillId="34" borderId="10" xfId="151" applyNumberFormat="1" applyFont="1" applyFill="1" applyBorder="1" applyProtection="1">
      <alignment/>
      <protection locked="0"/>
    </xf>
    <xf numFmtId="164" fontId="14" fillId="34" borderId="22" xfId="146" applyNumberFormat="1" applyFont="1" applyFill="1" applyBorder="1" applyAlignment="1" applyProtection="1">
      <alignment horizontal="right"/>
      <protection locked="0"/>
    </xf>
    <xf numFmtId="164" fontId="14" fillId="34" borderId="10" xfId="146" applyNumberFormat="1" applyFont="1" applyFill="1" applyBorder="1" applyAlignment="1">
      <alignment/>
    </xf>
    <xf numFmtId="2" fontId="14" fillId="34" borderId="10" xfId="146" applyNumberFormat="1" applyFont="1" applyFill="1" applyBorder="1" applyAlignment="1">
      <alignment/>
    </xf>
    <xf numFmtId="164" fontId="14" fillId="34" borderId="0" xfId="152" applyNumberFormat="1" applyFont="1" applyFill="1" applyBorder="1" applyProtection="1">
      <alignment/>
      <protection locked="0"/>
    </xf>
    <xf numFmtId="164" fontId="14" fillId="34" borderId="27" xfId="146" applyNumberFormat="1" applyFont="1" applyFill="1" applyBorder="1" applyAlignment="1" applyProtection="1">
      <alignment horizontal="right"/>
      <protection locked="0"/>
    </xf>
    <xf numFmtId="164" fontId="14" fillId="34" borderId="21" xfId="146" applyNumberFormat="1" applyFont="1" applyFill="1" applyBorder="1" applyAlignment="1">
      <alignment/>
    </xf>
    <xf numFmtId="164" fontId="14" fillId="34" borderId="10" xfId="152" applyNumberFormat="1" applyFont="1" applyFill="1" applyBorder="1" applyProtection="1">
      <alignment/>
      <protection locked="0"/>
    </xf>
    <xf numFmtId="164" fontId="14" fillId="34" borderId="28" xfId="146" applyNumberFormat="1" applyFont="1" applyFill="1" applyBorder="1" applyAlignment="1" applyProtection="1">
      <alignment horizontal="right"/>
      <protection locked="0"/>
    </xf>
    <xf numFmtId="164" fontId="14" fillId="34" borderId="0" xfId="147" applyNumberFormat="1" applyFont="1" applyFill="1" applyBorder="1" applyProtection="1">
      <alignment/>
      <protection locked="0"/>
    </xf>
    <xf numFmtId="164" fontId="14" fillId="34" borderId="27" xfId="98" applyNumberFormat="1" applyFont="1" applyFill="1" applyBorder="1" applyAlignment="1" applyProtection="1">
      <alignment horizontal="right"/>
      <protection/>
    </xf>
    <xf numFmtId="164" fontId="14" fillId="34" borderId="10" xfId="147" applyNumberFormat="1" applyFont="1" applyFill="1" applyBorder="1" applyProtection="1">
      <alignment/>
      <protection locked="0"/>
    </xf>
    <xf numFmtId="164" fontId="14" fillId="34" borderId="28" xfId="98" applyNumberFormat="1" applyFont="1" applyFill="1" applyBorder="1" applyAlignment="1" applyProtection="1">
      <alignment horizontal="right"/>
      <protection/>
    </xf>
    <xf numFmtId="164" fontId="14" fillId="34" borderId="0" xfId="148" applyNumberFormat="1" applyFont="1" applyFill="1" applyBorder="1" applyProtection="1">
      <alignment/>
      <protection locked="0"/>
    </xf>
    <xf numFmtId="164" fontId="14" fillId="34" borderId="21" xfId="146" applyNumberFormat="1" applyFont="1" applyFill="1" applyBorder="1" applyAlignment="1" applyProtection="1">
      <alignment horizontal="right"/>
      <protection locked="0"/>
    </xf>
    <xf numFmtId="164" fontId="14" fillId="34" borderId="10" xfId="148" applyNumberFormat="1" applyFont="1" applyFill="1" applyBorder="1" applyProtection="1">
      <alignment/>
      <protection locked="0"/>
    </xf>
    <xf numFmtId="164" fontId="14" fillId="34" borderId="28" xfId="148" applyNumberFormat="1" applyFont="1" applyFill="1" applyBorder="1" applyProtection="1">
      <alignment/>
      <protection locked="0"/>
    </xf>
    <xf numFmtId="164" fontId="14" fillId="34" borderId="10" xfId="146" applyNumberFormat="1" applyFont="1" applyFill="1" applyBorder="1" applyAlignment="1" applyProtection="1">
      <alignment horizontal="right"/>
      <protection locked="0"/>
    </xf>
    <xf numFmtId="164" fontId="14" fillId="34" borderId="29" xfId="149" applyNumberFormat="1" applyFont="1" applyFill="1" applyBorder="1" applyProtection="1">
      <alignment/>
      <protection locked="0"/>
    </xf>
    <xf numFmtId="164" fontId="14" fillId="34" borderId="20" xfId="146" applyNumberFormat="1" applyFont="1" applyFill="1" applyBorder="1" applyAlignment="1">
      <alignment/>
    </xf>
    <xf numFmtId="164" fontId="14" fillId="34" borderId="0" xfId="146" applyNumberFormat="1" applyFont="1" applyFill="1" applyBorder="1" applyAlignment="1" applyProtection="1">
      <alignment/>
      <protection locked="0"/>
    </xf>
    <xf numFmtId="0" fontId="14" fillId="0" borderId="21" xfId="146" applyNumberFormat="1" applyFont="1" applyFill="1" applyBorder="1" applyAlignment="1">
      <alignment horizontal="center"/>
    </xf>
    <xf numFmtId="164" fontId="14" fillId="34" borderId="21" xfId="146" applyNumberFormat="1" applyFont="1" applyFill="1" applyBorder="1" applyAlignment="1" applyProtection="1" quotePrefix="1">
      <alignment horizontal="right"/>
      <protection locked="0"/>
    </xf>
    <xf numFmtId="167" fontId="14" fillId="34" borderId="21" xfId="146" applyNumberFormat="1" applyFont="1" applyFill="1" applyBorder="1" applyAlignment="1">
      <alignment/>
    </xf>
    <xf numFmtId="164" fontId="14" fillId="34" borderId="10" xfId="146" applyNumberFormat="1" applyFont="1" applyFill="1" applyBorder="1" applyAlignment="1" applyProtection="1" quotePrefix="1">
      <alignment horizontal="right"/>
      <protection locked="0"/>
    </xf>
    <xf numFmtId="164" fontId="14" fillId="34" borderId="28" xfId="146" applyNumberFormat="1" applyFont="1" applyFill="1" applyBorder="1" applyAlignment="1" applyProtection="1">
      <alignment/>
      <protection locked="0"/>
    </xf>
    <xf numFmtId="167" fontId="14" fillId="34" borderId="10" xfId="146" applyNumberFormat="1" applyFont="1" applyFill="1" applyBorder="1" applyAlignment="1">
      <alignment/>
    </xf>
    <xf numFmtId="164" fontId="14" fillId="34" borderId="0" xfId="150" applyNumberFormat="1" applyFont="1" applyFill="1" applyBorder="1" applyProtection="1">
      <alignment/>
      <protection locked="0"/>
    </xf>
    <xf numFmtId="166" fontId="14" fillId="0" borderId="10" xfId="146" applyNumberFormat="1" applyFont="1" applyFill="1" applyBorder="1" applyAlignment="1">
      <alignment/>
    </xf>
    <xf numFmtId="166" fontId="14" fillId="33" borderId="10" xfId="146" applyNumberFormat="1" applyFont="1" applyFill="1" applyBorder="1" applyAlignment="1">
      <alignment/>
    </xf>
    <xf numFmtId="166" fontId="14" fillId="33" borderId="12" xfId="146" applyNumberFormat="1" applyFont="1" applyFill="1" applyBorder="1" applyAlignment="1">
      <alignment/>
    </xf>
    <xf numFmtId="166" fontId="14" fillId="34" borderId="12" xfId="146" applyNumberFormat="1" applyFont="1" applyFill="1" applyBorder="1" applyAlignment="1">
      <alignment/>
    </xf>
    <xf numFmtId="164" fontId="14" fillId="34" borderId="21" xfId="150" applyNumberFormat="1" applyFont="1" applyFill="1" applyBorder="1" applyAlignment="1" applyProtection="1">
      <alignment horizontal="right"/>
      <protection locked="0"/>
    </xf>
    <xf numFmtId="164" fontId="14" fillId="34" borderId="10" xfId="150" applyNumberFormat="1" applyFont="1" applyFill="1" applyBorder="1" applyAlignment="1" applyProtection="1">
      <alignment horizontal="right"/>
      <protection locked="0"/>
    </xf>
    <xf numFmtId="164" fontId="14" fillId="34" borderId="28" xfId="150" applyNumberFormat="1" applyFont="1" applyFill="1" applyBorder="1" applyProtection="1">
      <alignment/>
      <protection locked="0"/>
    </xf>
    <xf numFmtId="2" fontId="6" fillId="0" borderId="0" xfId="0" applyNumberFormat="1" applyFont="1" applyFill="1" applyBorder="1" applyAlignment="1">
      <alignment/>
    </xf>
    <xf numFmtId="2" fontId="6" fillId="0" borderId="0" xfId="0" applyNumberFormat="1" applyFont="1" applyFill="1" applyAlignment="1">
      <alignment/>
    </xf>
    <xf numFmtId="0" fontId="7" fillId="0" borderId="0" xfId="75" applyAlignment="1" applyProtection="1">
      <alignment/>
      <protection/>
    </xf>
    <xf numFmtId="0" fontId="11" fillId="0" borderId="27" xfId="0" applyNumberFormat="1" applyFont="1" applyFill="1" applyBorder="1" applyAlignment="1">
      <alignment horizontal="left"/>
    </xf>
    <xf numFmtId="167" fontId="20" fillId="0" borderId="30" xfId="131" applyNumberFormat="1" applyFont="1" applyFill="1" applyBorder="1" applyAlignment="1" quotePrefix="1">
      <alignment horizontal="center" vertical="center" wrapText="1"/>
      <protection/>
    </xf>
    <xf numFmtId="0" fontId="2" fillId="0" borderId="31" xfId="131" applyFont="1" applyBorder="1" applyAlignment="1">
      <alignment horizontal="center" vertical="center" wrapText="1"/>
      <protection/>
    </xf>
    <xf numFmtId="0" fontId="2" fillId="0" borderId="32" xfId="131" applyFont="1" applyBorder="1" applyAlignment="1">
      <alignment horizontal="center" vertical="center" wrapText="1"/>
      <protection/>
    </xf>
    <xf numFmtId="167" fontId="6" fillId="0" borderId="33" xfId="0" applyNumberFormat="1" applyFont="1" applyFill="1" applyBorder="1" applyAlignment="1">
      <alignment horizontal="center" vertical="center" wrapText="1"/>
    </xf>
    <xf numFmtId="167" fontId="6" fillId="0" borderId="34" xfId="0" applyNumberFormat="1" applyFont="1" applyFill="1" applyBorder="1" applyAlignment="1">
      <alignment horizontal="center" vertical="center" wrapText="1"/>
    </xf>
    <xf numFmtId="167" fontId="6" fillId="0" borderId="13" xfId="0" applyNumberFormat="1" applyFont="1" applyFill="1" applyBorder="1" applyAlignment="1" quotePrefix="1">
      <alignment horizontal="center" vertical="center" wrapText="1"/>
    </xf>
    <xf numFmtId="167" fontId="6" fillId="0" borderId="13" xfId="0" applyNumberFormat="1" applyFont="1" applyFill="1" applyBorder="1" applyAlignment="1">
      <alignment horizontal="center" vertical="center" wrapText="1"/>
    </xf>
    <xf numFmtId="167" fontId="6" fillId="0" borderId="8" xfId="0" applyNumberFormat="1" applyFont="1" applyFill="1" applyBorder="1" applyAlignment="1">
      <alignment horizontal="center" vertical="center" wrapText="1"/>
    </xf>
    <xf numFmtId="167" fontId="6" fillId="0" borderId="33" xfId="0" applyNumberFormat="1" applyFont="1" applyFill="1" applyBorder="1" applyAlignment="1" quotePrefix="1">
      <alignment horizontal="center" vertical="center" wrapText="1"/>
    </xf>
    <xf numFmtId="0" fontId="6" fillId="0" borderId="35" xfId="0" applyNumberFormat="1" applyFont="1" applyFill="1" applyBorder="1" applyAlignment="1" quotePrefix="1">
      <alignment horizontal="center" vertical="center" wrapText="1"/>
    </xf>
    <xf numFmtId="0" fontId="6" fillId="0"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4" xfId="98" applyNumberFormat="1" applyFont="1" applyFill="1" applyBorder="1" applyAlignment="1" quotePrefix="1">
      <alignment horizontal="left" wrapText="1"/>
    </xf>
    <xf numFmtId="0" fontId="6" fillId="0" borderId="28" xfId="98" applyNumberFormat="1" applyFont="1" applyFill="1" applyBorder="1" applyAlignment="1" quotePrefix="1">
      <alignment horizontal="left" wrapText="1"/>
    </xf>
    <xf numFmtId="0" fontId="6" fillId="0" borderId="22" xfId="98" applyNumberFormat="1" applyFont="1" applyFill="1" applyBorder="1" applyAlignment="1" quotePrefix="1">
      <alignment horizontal="left" wrapText="1"/>
    </xf>
    <xf numFmtId="0" fontId="6" fillId="0" borderId="37" xfId="146" applyNumberFormat="1" applyFont="1" applyFill="1" applyBorder="1" applyAlignment="1" quotePrefix="1">
      <alignment horizontal="left" vertical="center" wrapText="1"/>
    </xf>
    <xf numFmtId="0" fontId="6" fillId="0" borderId="38" xfId="134" applyNumberFormat="1" applyFont="1" applyFill="1" applyBorder="1" applyAlignment="1">
      <alignment horizontal="left" vertical="center" wrapText="1"/>
      <protection/>
    </xf>
    <xf numFmtId="0" fontId="6" fillId="0" borderId="39" xfId="134" applyNumberFormat="1" applyFont="1" applyFill="1" applyBorder="1" applyAlignment="1">
      <alignment horizontal="left" vertical="center" wrapText="1"/>
      <protection/>
    </xf>
    <xf numFmtId="0" fontId="6" fillId="0" borderId="14" xfId="134" applyNumberFormat="1" applyFont="1" applyFill="1" applyBorder="1" applyAlignment="1">
      <alignment horizontal="left" vertical="center" wrapText="1"/>
      <protection/>
    </xf>
    <xf numFmtId="0" fontId="6" fillId="0" borderId="28" xfId="134" applyNumberFormat="1" applyFont="1" applyFill="1" applyBorder="1" applyAlignment="1">
      <alignment horizontal="left" vertical="center" wrapText="1"/>
      <protection/>
    </xf>
    <xf numFmtId="0" fontId="6" fillId="0" borderId="22" xfId="134" applyNumberFormat="1" applyFont="1" applyFill="1" applyBorder="1" applyAlignment="1">
      <alignment horizontal="left" vertical="center" wrapText="1"/>
      <protection/>
    </xf>
    <xf numFmtId="0" fontId="6" fillId="0" borderId="14" xfId="134" applyNumberFormat="1" applyFont="1" applyFill="1" applyBorder="1" applyAlignment="1">
      <alignment horizontal="center" vertical="center" wrapText="1"/>
      <protection/>
    </xf>
    <xf numFmtId="0" fontId="6" fillId="0" borderId="28" xfId="134" applyNumberFormat="1" applyFont="1" applyFill="1" applyBorder="1" applyAlignment="1">
      <alignment horizontal="center" vertical="center" wrapText="1"/>
      <protection/>
    </xf>
    <xf numFmtId="0" fontId="6" fillId="0" borderId="22" xfId="134" applyNumberFormat="1" applyFont="1" applyFill="1" applyBorder="1" applyAlignment="1">
      <alignment horizontal="center" vertical="center" wrapText="1"/>
      <protection/>
    </xf>
    <xf numFmtId="0" fontId="6" fillId="0" borderId="14" xfId="129" applyNumberFormat="1" applyFont="1" applyFill="1" applyBorder="1" applyAlignment="1">
      <alignment horizontal="center" vertical="center" wrapText="1"/>
      <protection/>
    </xf>
    <xf numFmtId="0" fontId="6" fillId="0" borderId="28" xfId="129" applyNumberFormat="1" applyFont="1" applyFill="1" applyBorder="1" applyAlignment="1">
      <alignment horizontal="center" vertical="center" wrapText="1"/>
      <protection/>
    </xf>
    <xf numFmtId="0" fontId="6" fillId="0" borderId="22" xfId="129" applyNumberFormat="1" applyFont="1" applyFill="1" applyBorder="1" applyAlignment="1">
      <alignment horizontal="center" vertical="center" wrapText="1"/>
      <protection/>
    </xf>
    <xf numFmtId="0" fontId="6" fillId="0" borderId="14" xfId="98" applyNumberFormat="1" applyFont="1" applyFill="1" applyBorder="1" applyAlignment="1" quotePrefix="1">
      <alignment horizontal="left" vertical="center" wrapText="1"/>
    </xf>
    <xf numFmtId="0" fontId="6" fillId="0" borderId="28" xfId="98" applyNumberFormat="1" applyFont="1" applyFill="1" applyBorder="1" applyAlignment="1" quotePrefix="1">
      <alignment horizontal="left" vertical="center" wrapText="1"/>
    </xf>
    <xf numFmtId="0" fontId="6" fillId="0" borderId="22" xfId="98" applyNumberFormat="1" applyFont="1" applyFill="1" applyBorder="1" applyAlignment="1" quotePrefix="1">
      <alignment horizontal="left" vertical="center" wrapText="1"/>
    </xf>
    <xf numFmtId="0" fontId="6" fillId="0" borderId="40" xfId="146" applyNumberFormat="1" applyFont="1" applyFill="1" applyBorder="1" applyAlignment="1" quotePrefix="1">
      <alignment horizontal="left" vertical="center" wrapText="1"/>
    </xf>
    <xf numFmtId="0" fontId="6" fillId="0" borderId="7" xfId="146" applyNumberFormat="1" applyFont="1" applyFill="1" applyBorder="1" applyAlignment="1" quotePrefix="1">
      <alignment horizontal="left" vertical="center" wrapText="1"/>
    </xf>
    <xf numFmtId="0" fontId="6" fillId="0" borderId="41" xfId="146" applyNumberFormat="1" applyFont="1" applyFill="1" applyBorder="1" applyAlignment="1" quotePrefix="1">
      <alignment horizontal="left" vertical="center" wrapText="1"/>
    </xf>
    <xf numFmtId="0" fontId="6" fillId="0" borderId="42" xfId="146" applyNumberFormat="1" applyFont="1" applyFill="1" applyBorder="1" applyAlignment="1" quotePrefix="1">
      <alignment horizontal="left" vertical="center" wrapText="1"/>
    </xf>
    <xf numFmtId="0" fontId="6" fillId="0" borderId="0" xfId="146" applyNumberFormat="1" applyFont="1" applyFill="1" applyBorder="1" applyAlignment="1" quotePrefix="1">
      <alignment horizontal="left" vertical="center" wrapText="1"/>
    </xf>
    <xf numFmtId="0" fontId="6" fillId="0" borderId="43" xfId="146" applyNumberFormat="1" applyFont="1" applyFill="1" applyBorder="1" applyAlignment="1" quotePrefix="1">
      <alignment horizontal="left" vertical="center" wrapText="1"/>
    </xf>
    <xf numFmtId="0" fontId="6" fillId="0" borderId="44" xfId="146" applyNumberFormat="1" applyFont="1" applyFill="1" applyBorder="1" applyAlignment="1" quotePrefix="1">
      <alignment horizontal="left" vertical="center" wrapText="1"/>
    </xf>
    <xf numFmtId="0" fontId="6" fillId="0" borderId="16" xfId="146" applyNumberFormat="1" applyFont="1" applyFill="1" applyBorder="1" applyAlignment="1" quotePrefix="1">
      <alignment horizontal="left" vertical="center" wrapText="1"/>
    </xf>
    <xf numFmtId="0" fontId="6" fillId="0" borderId="45" xfId="146" applyNumberFormat="1" applyFont="1" applyFill="1" applyBorder="1" applyAlignment="1" quotePrefix="1">
      <alignment horizontal="left" vertical="center" wrapText="1"/>
    </xf>
    <xf numFmtId="167" fontId="20" fillId="0" borderId="30" xfId="127" applyNumberFormat="1" applyFont="1" applyFill="1" applyBorder="1" applyAlignment="1" quotePrefix="1">
      <alignment horizontal="center"/>
      <protection/>
    </xf>
    <xf numFmtId="167" fontId="20" fillId="0" borderId="31" xfId="127" applyNumberFormat="1" applyFont="1" applyFill="1" applyBorder="1" applyAlignment="1">
      <alignment horizontal="center"/>
      <protection/>
    </xf>
    <xf numFmtId="167" fontId="20" fillId="0" borderId="32" xfId="127" applyNumberFormat="1" applyFont="1" applyFill="1" applyBorder="1" applyAlignment="1">
      <alignment horizontal="center"/>
      <protection/>
    </xf>
    <xf numFmtId="166" fontId="14" fillId="0" borderId="33" xfId="146" applyNumberFormat="1" applyFont="1" applyFill="1" applyBorder="1" applyAlignment="1" quotePrefix="1">
      <alignment horizontal="center" vertical="center" wrapText="1"/>
    </xf>
    <xf numFmtId="166" fontId="14" fillId="0" borderId="33" xfId="0" applyNumberFormat="1" applyFont="1" applyFill="1" applyBorder="1" applyAlignment="1">
      <alignment horizontal="center" vertical="center" wrapText="1"/>
    </xf>
    <xf numFmtId="166" fontId="14" fillId="0" borderId="34" xfId="0" applyNumberFormat="1" applyFont="1" applyFill="1" applyBorder="1" applyAlignment="1">
      <alignment horizontal="center" vertical="center" wrapText="1"/>
    </xf>
    <xf numFmtId="0" fontId="14" fillId="0" borderId="35" xfId="146" applyNumberFormat="1" applyFont="1" applyFill="1" applyBorder="1" applyAlignment="1" quotePrefix="1">
      <alignment horizontal="center" vertical="center" wrapText="1"/>
    </xf>
    <xf numFmtId="0" fontId="14" fillId="0" borderId="35" xfId="0" applyNumberFormat="1" applyFont="1" applyFill="1" applyBorder="1" applyAlignment="1">
      <alignment horizontal="center" vertical="center" wrapText="1"/>
    </xf>
    <xf numFmtId="0" fontId="14" fillId="0" borderId="36" xfId="0" applyNumberFormat="1" applyFont="1" applyFill="1" applyBorder="1" applyAlignment="1">
      <alignment horizontal="center" vertical="center" wrapText="1"/>
    </xf>
    <xf numFmtId="3" fontId="14" fillId="0" borderId="46" xfId="146" applyNumberFormat="1" applyFont="1" applyFill="1" applyBorder="1" applyAlignment="1" quotePrefix="1">
      <alignment horizontal="center" vertical="center" wrapText="1"/>
    </xf>
    <xf numFmtId="3" fontId="14" fillId="0" borderId="33" xfId="0" applyNumberFormat="1" applyFont="1" applyFill="1" applyBorder="1" applyAlignment="1">
      <alignment horizontal="center" vertical="center" wrapText="1"/>
    </xf>
    <xf numFmtId="3" fontId="14" fillId="0" borderId="34" xfId="0" applyNumberFormat="1" applyFont="1" applyFill="1" applyBorder="1" applyAlignment="1">
      <alignment horizontal="center" vertical="center" wrapText="1"/>
    </xf>
    <xf numFmtId="3" fontId="14" fillId="0" borderId="46" xfId="146" applyNumberFormat="1" applyFont="1" applyFill="1" applyBorder="1" applyAlignment="1">
      <alignment horizontal="center" vertical="center" wrapText="1"/>
    </xf>
    <xf numFmtId="0" fontId="14" fillId="0" borderId="47" xfId="146" applyNumberFormat="1" applyFont="1" applyFill="1" applyBorder="1" applyAlignment="1" quotePrefix="1">
      <alignment horizontal="left" vertical="center" wrapText="1"/>
    </xf>
    <xf numFmtId="0" fontId="14" fillId="0" borderId="29" xfId="146" applyNumberFormat="1" applyFont="1" applyFill="1" applyBorder="1" applyAlignment="1" quotePrefix="1">
      <alignment horizontal="left" vertical="center" wrapText="1"/>
    </xf>
    <xf numFmtId="0" fontId="14" fillId="0" borderId="48" xfId="146" applyNumberFormat="1" applyFont="1" applyFill="1" applyBorder="1" applyAlignment="1" quotePrefix="1">
      <alignment horizontal="left" vertical="center" wrapText="1"/>
    </xf>
    <xf numFmtId="0" fontId="14" fillId="0" borderId="42" xfId="146" applyNumberFormat="1" applyFont="1" applyFill="1" applyBorder="1" applyAlignment="1" quotePrefix="1">
      <alignment horizontal="left" vertical="center" wrapText="1"/>
    </xf>
    <xf numFmtId="0" fontId="14" fillId="0" borderId="0" xfId="146" applyNumberFormat="1" applyFont="1" applyFill="1" applyBorder="1" applyAlignment="1" quotePrefix="1">
      <alignment horizontal="left" vertical="center" wrapText="1"/>
    </xf>
    <xf numFmtId="0" fontId="14" fillId="0" borderId="43" xfId="146" applyNumberFormat="1" applyFont="1" applyFill="1" applyBorder="1" applyAlignment="1" quotePrefix="1">
      <alignment horizontal="left" vertical="center" wrapText="1"/>
    </xf>
    <xf numFmtId="0" fontId="14" fillId="0" borderId="44" xfId="146" applyNumberFormat="1" applyFont="1" applyFill="1" applyBorder="1" applyAlignment="1" quotePrefix="1">
      <alignment horizontal="left" vertical="center" wrapText="1"/>
    </xf>
    <xf numFmtId="0" fontId="14" fillId="0" borderId="16" xfId="146" applyNumberFormat="1" applyFont="1" applyFill="1" applyBorder="1" applyAlignment="1" quotePrefix="1">
      <alignment horizontal="left" vertical="center" wrapText="1"/>
    </xf>
    <xf numFmtId="0" fontId="14" fillId="0" borderId="45" xfId="146" applyNumberFormat="1" applyFont="1" applyFill="1" applyBorder="1" applyAlignment="1" quotePrefix="1">
      <alignment horizontal="left" vertical="center" wrapText="1"/>
    </xf>
    <xf numFmtId="3" fontId="19" fillId="0" borderId="11" xfId="146" applyNumberFormat="1" applyFont="1" applyFill="1" applyBorder="1" applyAlignment="1" quotePrefix="1">
      <alignment horizontal="center" vertical="center"/>
    </xf>
    <xf numFmtId="3" fontId="19" fillId="0" borderId="11" xfId="146" applyNumberFormat="1" applyFont="1" applyFill="1" applyBorder="1" applyAlignment="1">
      <alignment horizontal="center" vertical="center"/>
    </xf>
    <xf numFmtId="3" fontId="14" fillId="0" borderId="49" xfId="146" applyNumberFormat="1" applyFont="1" applyFill="1" applyBorder="1" applyAlignment="1">
      <alignment horizontal="center" vertical="center"/>
    </xf>
    <xf numFmtId="3" fontId="14" fillId="0" borderId="7" xfId="146" applyNumberFormat="1" applyFont="1" applyFill="1" applyBorder="1" applyAlignment="1">
      <alignment horizontal="center" vertical="center"/>
    </xf>
    <xf numFmtId="3" fontId="14" fillId="0" borderId="8" xfId="146" applyNumberFormat="1" applyFont="1" applyFill="1" applyBorder="1" applyAlignment="1">
      <alignment horizontal="center" vertical="center"/>
    </xf>
    <xf numFmtId="3" fontId="14" fillId="0" borderId="9" xfId="146" applyNumberFormat="1" applyFont="1" applyFill="1" applyBorder="1" applyAlignment="1">
      <alignment horizontal="center" vertical="center"/>
    </xf>
    <xf numFmtId="167" fontId="19" fillId="0" borderId="11" xfId="146" applyNumberFormat="1" applyFont="1" applyFill="1" applyBorder="1" applyAlignment="1" quotePrefix="1">
      <alignment horizontal="center" vertical="center"/>
    </xf>
    <xf numFmtId="167" fontId="19" fillId="0" borderId="11" xfId="146" applyNumberFormat="1" applyFont="1" applyFill="1" applyBorder="1" applyAlignment="1">
      <alignment horizontal="center" vertical="center"/>
    </xf>
    <xf numFmtId="3" fontId="14" fillId="0" borderId="50" xfId="146" applyNumberFormat="1" applyFont="1" applyFill="1" applyBorder="1" applyAlignment="1">
      <alignment horizontal="center" vertical="center" wrapText="1"/>
    </xf>
    <xf numFmtId="3" fontId="14" fillId="0" borderId="51" xfId="146" applyNumberFormat="1" applyFont="1" applyFill="1" applyBorder="1" applyAlignment="1">
      <alignment horizontal="center"/>
    </xf>
    <xf numFmtId="3" fontId="14" fillId="0" borderId="52" xfId="146" applyNumberFormat="1" applyFont="1" applyFill="1" applyBorder="1" applyAlignment="1">
      <alignment horizontal="center"/>
    </xf>
    <xf numFmtId="3" fontId="13" fillId="0" borderId="27" xfId="146" applyNumberFormat="1" applyFont="1" applyFill="1" applyBorder="1" applyAlignment="1">
      <alignment horizontal="right"/>
    </xf>
    <xf numFmtId="167" fontId="14" fillId="0" borderId="46" xfId="146" applyNumberFormat="1" applyFont="1" applyFill="1" applyBorder="1" applyAlignment="1">
      <alignment horizontal="center" vertical="center" wrapText="1"/>
    </xf>
    <xf numFmtId="167" fontId="14" fillId="0" borderId="34" xfId="0" applyNumberFormat="1" applyFont="1" applyFill="1" applyBorder="1" applyAlignment="1">
      <alignment horizontal="center" vertical="center" wrapText="1"/>
    </xf>
    <xf numFmtId="166" fontId="13" fillId="0" borderId="27" xfId="146" applyNumberFormat="1" applyFont="1" applyFill="1" applyBorder="1" applyAlignment="1" quotePrefix="1">
      <alignment horizontal="left"/>
    </xf>
    <xf numFmtId="0" fontId="14" fillId="0" borderId="14" xfId="98" applyNumberFormat="1" applyFont="1" applyFill="1" applyBorder="1" applyAlignment="1" quotePrefix="1">
      <alignment horizontal="left" vertical="center" wrapText="1"/>
    </xf>
    <xf numFmtId="0" fontId="14" fillId="0" borderId="28" xfId="98" applyNumberFormat="1" applyFont="1" applyFill="1" applyBorder="1" applyAlignment="1" quotePrefix="1">
      <alignment horizontal="left" vertical="center" wrapText="1"/>
    </xf>
    <xf numFmtId="0" fontId="14" fillId="0" borderId="22" xfId="98" applyNumberFormat="1" applyFont="1" applyFill="1" applyBorder="1" applyAlignment="1" quotePrefix="1">
      <alignment horizontal="left" vertical="center" wrapText="1"/>
    </xf>
    <xf numFmtId="3" fontId="14" fillId="0" borderId="37" xfId="146" applyNumberFormat="1" applyFont="1" applyFill="1" applyBorder="1" applyAlignment="1" quotePrefix="1">
      <alignment vertical="center"/>
    </xf>
    <xf numFmtId="3" fontId="14" fillId="0" borderId="38" xfId="146" applyNumberFormat="1" applyFont="1" applyFill="1" applyBorder="1" applyAlignment="1" quotePrefix="1">
      <alignment vertical="center"/>
    </xf>
    <xf numFmtId="3" fontId="14" fillId="0" borderId="39" xfId="146" applyNumberFormat="1" applyFont="1" applyFill="1" applyBorder="1" applyAlignment="1" quotePrefix="1">
      <alignment vertical="center"/>
    </xf>
    <xf numFmtId="3" fontId="14" fillId="0" borderId="14" xfId="146" applyNumberFormat="1" applyFont="1" applyFill="1" applyBorder="1" applyAlignment="1" quotePrefix="1">
      <alignment horizontal="center" vertical="center"/>
    </xf>
    <xf numFmtId="3" fontId="14" fillId="0" borderId="28" xfId="146" applyNumberFormat="1" applyFont="1" applyFill="1" applyBorder="1" applyAlignment="1" quotePrefix="1">
      <alignment horizontal="center" vertical="center"/>
    </xf>
    <xf numFmtId="3" fontId="14" fillId="0" borderId="22" xfId="146" applyNumberFormat="1" applyFont="1" applyFill="1" applyBorder="1" applyAlignment="1" quotePrefix="1">
      <alignment horizontal="center" vertical="center"/>
    </xf>
    <xf numFmtId="0" fontId="14" fillId="0" borderId="14" xfId="146" applyNumberFormat="1" applyFont="1" applyFill="1" applyBorder="1" applyAlignment="1" quotePrefix="1">
      <alignment horizontal="center" vertical="center"/>
    </xf>
    <xf numFmtId="0" fontId="14" fillId="0" borderId="28" xfId="146" applyNumberFormat="1" applyFont="1" applyFill="1" applyBorder="1" applyAlignment="1" quotePrefix="1">
      <alignment horizontal="center" vertical="center"/>
    </xf>
    <xf numFmtId="0" fontId="14" fillId="0" borderId="22" xfId="146" applyNumberFormat="1" applyFont="1" applyFill="1" applyBorder="1" applyAlignment="1" quotePrefix="1">
      <alignment horizontal="center" vertical="center"/>
    </xf>
    <xf numFmtId="3" fontId="14" fillId="0" borderId="37" xfId="146" applyNumberFormat="1" applyFont="1" applyFill="1" applyBorder="1" applyAlignment="1" quotePrefix="1">
      <alignment horizontal="left" vertical="center"/>
    </xf>
    <xf numFmtId="3" fontId="14" fillId="0" borderId="38" xfId="146" applyNumberFormat="1" applyFont="1" applyFill="1" applyBorder="1" applyAlignment="1" quotePrefix="1">
      <alignment horizontal="left" vertical="center"/>
    </xf>
    <xf numFmtId="3" fontId="14" fillId="0" borderId="39" xfId="146" applyNumberFormat="1" applyFont="1" applyFill="1" applyBorder="1" applyAlignment="1" quotePrefix="1">
      <alignment horizontal="left" vertical="center"/>
    </xf>
    <xf numFmtId="3" fontId="14" fillId="0" borderId="50" xfId="146" applyNumberFormat="1" applyFont="1" applyFill="1" applyBorder="1" applyAlignment="1" quotePrefix="1">
      <alignment horizontal="center" vertical="center" wrapText="1"/>
    </xf>
    <xf numFmtId="0" fontId="14" fillId="0" borderId="47" xfId="98" applyNumberFormat="1" applyFont="1" applyFill="1" applyBorder="1" applyAlignment="1" quotePrefix="1">
      <alignment horizontal="left" vertical="center" wrapText="1"/>
    </xf>
    <xf numFmtId="0" fontId="14" fillId="0" borderId="29" xfId="98" applyNumberFormat="1" applyFont="1" applyFill="1" applyBorder="1" applyAlignment="1" quotePrefix="1">
      <alignment horizontal="left" vertical="center" wrapText="1"/>
    </xf>
    <xf numFmtId="0" fontId="14" fillId="0" borderId="48" xfId="98" applyNumberFormat="1" applyFont="1" applyFill="1" applyBorder="1" applyAlignment="1" quotePrefix="1">
      <alignment horizontal="left" vertical="center" wrapText="1"/>
    </xf>
    <xf numFmtId="3" fontId="14" fillId="0" borderId="14" xfId="146" applyNumberFormat="1" applyFont="1" applyFill="1" applyBorder="1" applyAlignment="1" quotePrefix="1">
      <alignment horizontal="left" vertical="center"/>
    </xf>
    <xf numFmtId="3" fontId="14" fillId="0" borderId="28" xfId="146" applyNumberFormat="1" applyFont="1" applyFill="1" applyBorder="1" applyAlignment="1" quotePrefix="1">
      <alignment horizontal="left" vertical="center"/>
    </xf>
    <xf numFmtId="3" fontId="14" fillId="0" borderId="22" xfId="146" applyNumberFormat="1" applyFont="1" applyFill="1" applyBorder="1" applyAlignment="1" quotePrefix="1">
      <alignment horizontal="left" vertical="center"/>
    </xf>
    <xf numFmtId="167" fontId="19" fillId="0" borderId="30" xfId="146" applyNumberFormat="1" applyFont="1" applyFill="1" applyBorder="1" applyAlignment="1" quotePrefix="1">
      <alignment horizontal="center" vertical="center"/>
    </xf>
    <xf numFmtId="167" fontId="19" fillId="0" borderId="32" xfId="146" applyNumberFormat="1" applyFont="1" applyFill="1" applyBorder="1" applyAlignment="1" quotePrefix="1">
      <alignment horizontal="center" vertical="center"/>
    </xf>
    <xf numFmtId="3" fontId="14" fillId="0" borderId="14" xfId="146" applyNumberFormat="1" applyFont="1" applyFill="1" applyBorder="1" applyAlignment="1" quotePrefix="1">
      <alignment horizontal="center"/>
    </xf>
    <xf numFmtId="3" fontId="14" fillId="0" borderId="28" xfId="146" applyNumberFormat="1" applyFont="1" applyFill="1" applyBorder="1" applyAlignment="1" quotePrefix="1">
      <alignment horizontal="center"/>
    </xf>
    <xf numFmtId="3" fontId="14" fillId="0" borderId="22" xfId="146" applyNumberFormat="1" applyFont="1" applyFill="1" applyBorder="1" applyAlignment="1" quotePrefix="1">
      <alignment horizontal="center"/>
    </xf>
    <xf numFmtId="0" fontId="14" fillId="0" borderId="14" xfId="146" applyNumberFormat="1" applyFont="1" applyFill="1" applyBorder="1" applyAlignment="1" quotePrefix="1">
      <alignment horizontal="left"/>
    </xf>
    <xf numFmtId="0" fontId="14" fillId="0" borderId="28" xfId="146" applyNumberFormat="1" applyFont="1" applyFill="1" applyBorder="1" applyAlignment="1" quotePrefix="1">
      <alignment horizontal="left"/>
    </xf>
    <xf numFmtId="0" fontId="14" fillId="0" borderId="22" xfId="146" applyNumberFormat="1" applyFont="1" applyFill="1" applyBorder="1" applyAlignment="1" quotePrefix="1">
      <alignment horizontal="left"/>
    </xf>
    <xf numFmtId="3" fontId="14" fillId="0" borderId="37" xfId="146" applyNumberFormat="1" applyFont="1" applyFill="1" applyBorder="1" applyAlignment="1" quotePrefix="1">
      <alignment/>
    </xf>
    <xf numFmtId="3" fontId="14" fillId="0" borderId="38" xfId="146" applyNumberFormat="1" applyFont="1" applyFill="1" applyBorder="1" applyAlignment="1" quotePrefix="1">
      <alignment/>
    </xf>
    <xf numFmtId="3" fontId="14" fillId="0" borderId="39" xfId="146" applyNumberFormat="1" applyFont="1" applyFill="1" applyBorder="1" applyAlignment="1" quotePrefix="1">
      <alignment/>
    </xf>
    <xf numFmtId="0" fontId="14" fillId="0" borderId="29" xfId="146" applyNumberFormat="1" applyFont="1" applyFill="1" applyBorder="1" applyAlignment="1" quotePrefix="1">
      <alignment horizontal="left" vertical="center"/>
    </xf>
    <xf numFmtId="0" fontId="14" fillId="0" borderId="44" xfId="146" applyNumberFormat="1" applyFont="1" applyFill="1" applyBorder="1" applyAlignment="1" quotePrefix="1">
      <alignment horizontal="left" vertical="center"/>
    </xf>
    <xf numFmtId="0" fontId="14" fillId="0" borderId="16" xfId="146" applyNumberFormat="1" applyFont="1" applyFill="1" applyBorder="1" applyAlignment="1" quotePrefix="1">
      <alignment horizontal="left" vertical="center"/>
    </xf>
    <xf numFmtId="0" fontId="13" fillId="0" borderId="27" xfId="146" applyNumberFormat="1" applyFont="1" applyFill="1" applyBorder="1" applyAlignment="1" quotePrefix="1">
      <alignment horizontal="left"/>
    </xf>
    <xf numFmtId="3" fontId="14" fillId="0" borderId="14" xfId="146" applyNumberFormat="1" applyFont="1" applyFill="1" applyBorder="1" applyAlignment="1" quotePrefix="1">
      <alignment vertical="center"/>
    </xf>
    <xf numFmtId="3" fontId="14" fillId="0" borderId="28" xfId="146" applyNumberFormat="1" applyFont="1" applyFill="1" applyBorder="1" applyAlignment="1" quotePrefix="1">
      <alignment vertical="center"/>
    </xf>
    <xf numFmtId="3" fontId="14" fillId="0" borderId="22" xfId="146" applyNumberFormat="1" applyFont="1" applyFill="1" applyBorder="1" applyAlignment="1" quotePrefix="1">
      <alignment vertical="center"/>
    </xf>
    <xf numFmtId="3" fontId="14" fillId="0" borderId="47" xfId="146" applyNumberFormat="1" applyFont="1" applyFill="1" applyBorder="1" applyAlignment="1" quotePrefix="1">
      <alignment horizontal="left" vertical="center" wrapText="1"/>
    </xf>
    <xf numFmtId="3" fontId="14" fillId="0" borderId="29" xfId="146" applyNumberFormat="1" applyFont="1" applyFill="1" applyBorder="1" applyAlignment="1" quotePrefix="1">
      <alignment horizontal="left" vertical="center" wrapText="1"/>
    </xf>
    <xf numFmtId="3" fontId="14" fillId="0" borderId="48" xfId="146" applyNumberFormat="1" applyFont="1" applyFill="1" applyBorder="1" applyAlignment="1" quotePrefix="1">
      <alignment horizontal="left" vertical="center" wrapText="1"/>
    </xf>
    <xf numFmtId="3" fontId="14" fillId="0" borderId="44" xfId="146" applyNumberFormat="1" applyFont="1" applyFill="1" applyBorder="1" applyAlignment="1" quotePrefix="1">
      <alignment horizontal="left" vertical="center" wrapText="1"/>
    </xf>
    <xf numFmtId="3" fontId="14" fillId="0" borderId="16" xfId="146" applyNumberFormat="1" applyFont="1" applyFill="1" applyBorder="1" applyAlignment="1" quotePrefix="1">
      <alignment horizontal="left" vertical="center" wrapText="1"/>
    </xf>
    <xf numFmtId="3" fontId="14" fillId="0" borderId="45" xfId="146" applyNumberFormat="1" applyFont="1" applyFill="1" applyBorder="1" applyAlignment="1" quotePrefix="1">
      <alignment horizontal="left" vertical="center" wrapText="1"/>
    </xf>
    <xf numFmtId="0" fontId="7" fillId="0" borderId="0" xfId="75" applyAlignment="1" applyProtection="1" quotePrefix="1">
      <alignment horizontal="left"/>
      <protection/>
    </xf>
  </cellXfs>
  <cellStyles count="1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3" xfId="55"/>
    <cellStyle name="Comma 4" xfId="56"/>
    <cellStyle name="Comma 5" xfId="57"/>
    <cellStyle name="Comma 6" xfId="58"/>
    <cellStyle name="Comma 7" xfId="59"/>
    <cellStyle name="Comma 8" xfId="60"/>
    <cellStyle name="Comma 9" xfId="61"/>
    <cellStyle name="Comma0" xfId="62"/>
    <cellStyle name="Currency" xfId="63"/>
    <cellStyle name="Currency [0]" xfId="64"/>
    <cellStyle name="Currency0" xfId="65"/>
    <cellStyle name="Date" xfId="66"/>
    <cellStyle name="Explanatory Text" xfId="67"/>
    <cellStyle name="Fixed" xfId="68"/>
    <cellStyle name="Followed Hyperlink" xfId="69"/>
    <cellStyle name="Good" xfId="70"/>
    <cellStyle name="Heading 1" xfId="71"/>
    <cellStyle name="Heading 2" xfId="72"/>
    <cellStyle name="Heading 3" xfId="73"/>
    <cellStyle name="Heading 4" xfId="74"/>
    <cellStyle name="Hyperlink" xfId="75"/>
    <cellStyle name="Input" xfId="76"/>
    <cellStyle name="Linked Cell" xfId="77"/>
    <cellStyle name="Neutral" xfId="78"/>
    <cellStyle name="Normal 10" xfId="79"/>
    <cellStyle name="Normal 10 2" xfId="80"/>
    <cellStyle name="Normal 11" xfId="81"/>
    <cellStyle name="Normal 11 2" xfId="82"/>
    <cellStyle name="Normal 12" xfId="83"/>
    <cellStyle name="Normal 12 2" xfId="84"/>
    <cellStyle name="Normal 13" xfId="85"/>
    <cellStyle name="Normal 13 2" xfId="86"/>
    <cellStyle name="Normal 14" xfId="87"/>
    <cellStyle name="Normal 14 2" xfId="88"/>
    <cellStyle name="Normal 15" xfId="89"/>
    <cellStyle name="Normal 15 2" xfId="90"/>
    <cellStyle name="Normal 16" xfId="91"/>
    <cellStyle name="Normal 17" xfId="92"/>
    <cellStyle name="Normal 17 2" xfId="93"/>
    <cellStyle name="Normal 18" xfId="94"/>
    <cellStyle name="Normal 18 2" xfId="95"/>
    <cellStyle name="Normal 19" xfId="96"/>
    <cellStyle name="Normal 19 2" xfId="97"/>
    <cellStyle name="normal 2" xfId="98"/>
    <cellStyle name="Normal 20" xfId="99"/>
    <cellStyle name="Normal 21" xfId="100"/>
    <cellStyle name="Normal 22" xfId="101"/>
    <cellStyle name="Normal 23" xfId="102"/>
    <cellStyle name="Normal 24" xfId="103"/>
    <cellStyle name="Normal 25" xfId="104"/>
    <cellStyle name="Normal 26" xfId="105"/>
    <cellStyle name="Normal 27" xfId="106"/>
    <cellStyle name="Normal 28" xfId="107"/>
    <cellStyle name="Normal 29" xfId="108"/>
    <cellStyle name="Normal 3" xfId="109"/>
    <cellStyle name="Normal 3 2" xfId="110"/>
    <cellStyle name="Normal 30" xfId="111"/>
    <cellStyle name="Normal 31" xfId="112"/>
    <cellStyle name="Normal 32" xfId="113"/>
    <cellStyle name="Normal 33" xfId="114"/>
    <cellStyle name="Normal 34" xfId="115"/>
    <cellStyle name="Normal 35" xfId="116"/>
    <cellStyle name="Normal 36" xfId="117"/>
    <cellStyle name="Normal 37" xfId="118"/>
    <cellStyle name="Normal 38" xfId="119"/>
    <cellStyle name="Normal 39" xfId="120"/>
    <cellStyle name="Normal 4" xfId="121"/>
    <cellStyle name="Normal 4 2" xfId="122"/>
    <cellStyle name="Normal 40" xfId="123"/>
    <cellStyle name="Normal 41" xfId="124"/>
    <cellStyle name="Normal 42" xfId="125"/>
    <cellStyle name="Normal 43" xfId="126"/>
    <cellStyle name="Normal 44" xfId="127"/>
    <cellStyle name="Normal 45" xfId="128"/>
    <cellStyle name="Normal 46" xfId="129"/>
    <cellStyle name="Normal 47" xfId="130"/>
    <cellStyle name="Normal 48" xfId="131"/>
    <cellStyle name="Normal 49" xfId="132"/>
    <cellStyle name="Normal 5" xfId="133"/>
    <cellStyle name="Normal 50" xfId="134"/>
    <cellStyle name="Normal 6" xfId="135"/>
    <cellStyle name="Normal 6 2" xfId="136"/>
    <cellStyle name="Normal 7" xfId="137"/>
    <cellStyle name="Normal 7 2" xfId="138"/>
    <cellStyle name="Normal 8" xfId="139"/>
    <cellStyle name="Normal 8 2" xfId="140"/>
    <cellStyle name="Normal 9" xfId="141"/>
    <cellStyle name="Normal 9 2" xfId="142"/>
    <cellStyle name="Normal_Apples" xfId="143"/>
    <cellStyle name="Normal_Apricots" xfId="144"/>
    <cellStyle name="Normal_fruitdr" xfId="145"/>
    <cellStyle name="normal_fruitfr" xfId="146"/>
    <cellStyle name="Normal_Olives" xfId="147"/>
    <cellStyle name="Normal_Peaches" xfId="148"/>
    <cellStyle name="Normal_Pears" xfId="149"/>
    <cellStyle name="Normal_Plums" xfId="150"/>
    <cellStyle name="Normal_SwCherries" xfId="151"/>
    <cellStyle name="Normal_TartCherries" xfId="152"/>
    <cellStyle name="Note" xfId="153"/>
    <cellStyle name="Output" xfId="154"/>
    <cellStyle name="Percent" xfId="155"/>
    <cellStyle name="Title" xfId="156"/>
    <cellStyle name="Total" xfId="157"/>
    <cellStyle name="Warning Text"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14"/>
  <sheetViews>
    <sheetView tabSelected="1" zoomScalePageLayoutView="0" workbookViewId="0" topLeftCell="A1">
      <selection activeCell="A1" sqref="A1"/>
    </sheetView>
  </sheetViews>
  <sheetFormatPr defaultColWidth="9.140625" defaultRowHeight="12.75"/>
  <cols>
    <col min="1" max="1" width="11.28125" style="1" customWidth="1"/>
    <col min="2" max="16384" width="9.140625" style="1" customWidth="1"/>
  </cols>
  <sheetData>
    <row r="2" spans="1:2" ht="12.75">
      <c r="A2" s="3" t="s">
        <v>17</v>
      </c>
      <c r="B2" s="2" t="s">
        <v>18</v>
      </c>
    </row>
    <row r="3" ht="12.75">
      <c r="A3" s="3"/>
    </row>
    <row r="4" spans="1:2" ht="12.75">
      <c r="A4" s="3" t="s">
        <v>19</v>
      </c>
      <c r="B4" s="346" t="s">
        <v>95</v>
      </c>
    </row>
    <row r="5" ht="12.75">
      <c r="B5" s="346" t="s">
        <v>96</v>
      </c>
    </row>
    <row r="6" ht="12.75">
      <c r="B6" s="222" t="s">
        <v>97</v>
      </c>
    </row>
    <row r="7" ht="12.75">
      <c r="B7" s="222" t="s">
        <v>98</v>
      </c>
    </row>
    <row r="8" ht="12.75">
      <c r="B8" s="222" t="s">
        <v>99</v>
      </c>
    </row>
    <row r="9" ht="12.75">
      <c r="B9" s="222" t="s">
        <v>100</v>
      </c>
    </row>
    <row r="10" ht="12.75">
      <c r="B10" s="222" t="s">
        <v>101</v>
      </c>
    </row>
    <row r="11" ht="12.75">
      <c r="B11" s="222" t="s">
        <v>102</v>
      </c>
    </row>
    <row r="12" ht="12.75">
      <c r="B12" s="222" t="s">
        <v>103</v>
      </c>
    </row>
    <row r="13" ht="12.75">
      <c r="B13" s="222" t="s">
        <v>104</v>
      </c>
    </row>
    <row r="14" ht="12.75">
      <c r="B14" s="222" t="s">
        <v>105</v>
      </c>
    </row>
  </sheetData>
  <sheetProtection/>
  <hyperlinks>
    <hyperlink ref="B6" location="Apples!A1" display="Apples for canning: Supply and use"/>
    <hyperlink ref="B4" location="PccProc!A1" display="Fruit for canning: Per capita availability, product weight"/>
    <hyperlink ref="B5" location="PccFresh!A1" display="Fruit for canning: Per capita availability, farm weight equivalent"/>
    <hyperlink ref="B7" location="Apricots!A1" display="Apricots for canning: Supply and use"/>
    <hyperlink ref="B8" location="SwCherries!A1" display="Sweet cherries for canning: Supply and use"/>
    <hyperlink ref="B9" location="TartCherries!A1" display="Tart cherries for canning: Supply and use"/>
    <hyperlink ref="B10" location="Olives!A1" display="Olives for canning: Supply and use"/>
    <hyperlink ref="B11" location="Peaches!A1" display="Peaches for canning: Supply and use"/>
    <hyperlink ref="B12" location="Pears!A1" display="Pears for canning: Supply and use"/>
    <hyperlink ref="B13" location="Pineapples!A1" display="Pineapples for canning: Supply and use"/>
    <hyperlink ref="B14" location="Plums!A1" display="Plums for canning: Supply and use"/>
  </hyperlinks>
  <printOptions/>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K66"/>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1" customWidth="1"/>
  </cols>
  <sheetData>
    <row r="1" spans="1:11" s="45" customFormat="1" ht="12" customHeight="1" thickBot="1">
      <c r="A1" s="336" t="s">
        <v>60</v>
      </c>
      <c r="B1" s="336"/>
      <c r="C1" s="336"/>
      <c r="D1" s="336"/>
      <c r="E1" s="336"/>
      <c r="F1" s="336"/>
      <c r="G1" s="336"/>
      <c r="H1" s="336"/>
      <c r="I1" s="336"/>
      <c r="J1" s="296" t="s">
        <v>9</v>
      </c>
      <c r="K1" s="296"/>
    </row>
    <row r="2" spans="1:11" ht="12" customHeight="1" thickTop="1">
      <c r="A2" s="269" t="s">
        <v>26</v>
      </c>
      <c r="B2" s="266" t="s">
        <v>27</v>
      </c>
      <c r="C2" s="10" t="s">
        <v>0</v>
      </c>
      <c r="D2" s="41"/>
      <c r="E2" s="41"/>
      <c r="F2" s="41"/>
      <c r="G2" s="294" t="s">
        <v>51</v>
      </c>
      <c r="H2" s="295"/>
      <c r="I2" s="287" t="s">
        <v>56</v>
      </c>
      <c r="J2" s="288"/>
      <c r="K2" s="288"/>
    </row>
    <row r="3" spans="1:11" ht="12" customHeight="1">
      <c r="A3" s="270"/>
      <c r="B3" s="267"/>
      <c r="C3" s="272" t="s">
        <v>5</v>
      </c>
      <c r="D3" s="272" t="s">
        <v>1</v>
      </c>
      <c r="E3" s="272" t="s">
        <v>14</v>
      </c>
      <c r="F3" s="272" t="s">
        <v>28</v>
      </c>
      <c r="G3" s="272" t="s">
        <v>3</v>
      </c>
      <c r="H3" s="315"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68</v>
      </c>
    </row>
    <row r="6" spans="1:11" ht="12" customHeight="1">
      <c r="A6" s="271"/>
      <c r="B6" s="268"/>
      <c r="C6" s="274"/>
      <c r="D6" s="274"/>
      <c r="E6" s="274"/>
      <c r="F6" s="274"/>
      <c r="G6" s="274"/>
      <c r="H6" s="274"/>
      <c r="I6" s="274"/>
      <c r="J6" s="298"/>
      <c r="K6" s="48" t="s">
        <v>77</v>
      </c>
    </row>
    <row r="7" spans="1:11" ht="12" customHeight="1">
      <c r="A7" s="74"/>
      <c r="B7" s="51" t="s">
        <v>31</v>
      </c>
      <c r="C7" s="285" t="s">
        <v>38</v>
      </c>
      <c r="D7" s="286"/>
      <c r="E7" s="286"/>
      <c r="F7" s="286"/>
      <c r="G7" s="286"/>
      <c r="H7" s="286"/>
      <c r="I7" s="286"/>
      <c r="J7" s="291" t="s">
        <v>35</v>
      </c>
      <c r="K7" s="291"/>
    </row>
    <row r="8" spans="1:11" s="22" customFormat="1" ht="12" customHeight="1">
      <c r="A8" s="39">
        <v>1970</v>
      </c>
      <c r="B8" s="49">
        <v>203.849</v>
      </c>
      <c r="C8" s="52">
        <v>681.7</v>
      </c>
      <c r="D8" s="55">
        <v>18.2</v>
      </c>
      <c r="E8" s="54">
        <v>130.1</v>
      </c>
      <c r="F8" s="53">
        <f>SUM(C8,D8,E8)</f>
        <v>830.0000000000001</v>
      </c>
      <c r="G8" s="54">
        <v>12.4</v>
      </c>
      <c r="H8" s="54">
        <v>143</v>
      </c>
      <c r="I8" s="53">
        <f aca="true" t="shared" si="0" ref="I8:I38">F8-SUM(G8,H8)</f>
        <v>674.6000000000001</v>
      </c>
      <c r="J8" s="40">
        <f aca="true" t="shared" si="1" ref="J8:J38">IF(I8=0,0,IF(B8=0,0,I8/B8))</f>
        <v>3.3093122850737564</v>
      </c>
      <c r="K8" s="40">
        <f>J8*1</f>
        <v>3.3093122850737564</v>
      </c>
    </row>
    <row r="9" spans="1:11" ht="12" customHeight="1">
      <c r="A9" s="87">
        <v>1971</v>
      </c>
      <c r="B9" s="88">
        <v>206.46599999999998</v>
      </c>
      <c r="C9" s="89">
        <v>844.9</v>
      </c>
      <c r="D9" s="93">
        <v>14.9</v>
      </c>
      <c r="E9" s="93">
        <v>143</v>
      </c>
      <c r="F9" s="91">
        <f>SUM(C9,D9,E9)</f>
        <v>1002.8</v>
      </c>
      <c r="G9" s="93">
        <v>9.9</v>
      </c>
      <c r="H9" s="93">
        <v>160.4</v>
      </c>
      <c r="I9" s="91">
        <f t="shared" si="0"/>
        <v>832.5</v>
      </c>
      <c r="J9" s="92">
        <f t="shared" si="1"/>
        <v>4.032140885182065</v>
      </c>
      <c r="K9" s="92">
        <f aca="true" t="shared" si="2" ref="K9:K45">J9*1</f>
        <v>4.032140885182065</v>
      </c>
    </row>
    <row r="10" spans="1:11" ht="12" customHeight="1">
      <c r="A10" s="87">
        <v>1972</v>
      </c>
      <c r="B10" s="88">
        <v>208.917</v>
      </c>
      <c r="C10" s="89">
        <v>715.3</v>
      </c>
      <c r="D10" s="93">
        <v>7.6</v>
      </c>
      <c r="E10" s="93">
        <v>160.4</v>
      </c>
      <c r="F10" s="91">
        <f>SUM(C10,D10,E10)</f>
        <v>883.3</v>
      </c>
      <c r="G10" s="93">
        <v>11</v>
      </c>
      <c r="H10" s="93">
        <v>105.7</v>
      </c>
      <c r="I10" s="91">
        <f t="shared" si="0"/>
        <v>766.5999999999999</v>
      </c>
      <c r="J10" s="92">
        <f t="shared" si="1"/>
        <v>3.669399809493722</v>
      </c>
      <c r="K10" s="92">
        <f t="shared" si="2"/>
        <v>3.669399809493722</v>
      </c>
    </row>
    <row r="11" spans="1:11" ht="12" customHeight="1">
      <c r="A11" s="87">
        <v>1973</v>
      </c>
      <c r="B11" s="88">
        <v>210.985</v>
      </c>
      <c r="C11" s="89">
        <v>837.2</v>
      </c>
      <c r="D11" s="93">
        <v>0.2</v>
      </c>
      <c r="E11" s="93">
        <v>105.7</v>
      </c>
      <c r="F11" s="91">
        <f>SUM(C11,D11,E11)</f>
        <v>943.1000000000001</v>
      </c>
      <c r="G11" s="93">
        <v>11.8</v>
      </c>
      <c r="H11" s="93">
        <v>77.1</v>
      </c>
      <c r="I11" s="91">
        <f t="shared" si="0"/>
        <v>854.2000000000002</v>
      </c>
      <c r="J11" s="92">
        <f t="shared" si="1"/>
        <v>4.0486290494584924</v>
      </c>
      <c r="K11" s="92">
        <f t="shared" si="2"/>
        <v>4.0486290494584924</v>
      </c>
    </row>
    <row r="12" spans="1:11" ht="12" customHeight="1">
      <c r="A12" s="87">
        <v>1974</v>
      </c>
      <c r="B12" s="88">
        <v>212.932</v>
      </c>
      <c r="C12" s="89">
        <v>889.4</v>
      </c>
      <c r="D12" s="97" t="s">
        <v>10</v>
      </c>
      <c r="E12" s="93">
        <v>77.1</v>
      </c>
      <c r="F12" s="91">
        <f>SUM(C12,D12,E12)</f>
        <v>966.5</v>
      </c>
      <c r="G12" s="93">
        <v>6</v>
      </c>
      <c r="H12" s="93">
        <v>161.6</v>
      </c>
      <c r="I12" s="91">
        <f t="shared" si="0"/>
        <v>798.9</v>
      </c>
      <c r="J12" s="92">
        <f t="shared" si="1"/>
        <v>3.751902015666974</v>
      </c>
      <c r="K12" s="92">
        <f t="shared" si="2"/>
        <v>3.751902015666974</v>
      </c>
    </row>
    <row r="13" spans="1:11" ht="12" customHeight="1">
      <c r="A13" s="87">
        <v>1975</v>
      </c>
      <c r="B13" s="88">
        <v>214.931</v>
      </c>
      <c r="C13" s="89">
        <v>830.04</v>
      </c>
      <c r="D13" s="97" t="s">
        <v>10</v>
      </c>
      <c r="E13" s="93">
        <v>161.6</v>
      </c>
      <c r="F13" s="91">
        <v>991.64</v>
      </c>
      <c r="G13" s="93">
        <v>7.8</v>
      </c>
      <c r="H13" s="93">
        <v>146.2</v>
      </c>
      <c r="I13" s="91">
        <f t="shared" si="0"/>
        <v>837.64</v>
      </c>
      <c r="J13" s="92">
        <f t="shared" si="1"/>
        <v>3.897250745588119</v>
      </c>
      <c r="K13" s="92">
        <f t="shared" si="2"/>
        <v>3.897250745588119</v>
      </c>
    </row>
    <row r="14" spans="1:11" ht="12" customHeight="1">
      <c r="A14" s="39">
        <v>1976</v>
      </c>
      <c r="B14" s="49">
        <v>217.095</v>
      </c>
      <c r="C14" s="52">
        <v>959.74</v>
      </c>
      <c r="D14" s="54" t="s">
        <v>10</v>
      </c>
      <c r="E14" s="55">
        <v>146.2</v>
      </c>
      <c r="F14" s="53">
        <v>1105.94</v>
      </c>
      <c r="G14" s="55">
        <v>7.2</v>
      </c>
      <c r="H14" s="55">
        <v>152.4</v>
      </c>
      <c r="I14" s="53">
        <f t="shared" si="0"/>
        <v>946.34</v>
      </c>
      <c r="J14" s="40">
        <f t="shared" si="1"/>
        <v>4.359105460742993</v>
      </c>
      <c r="K14" s="40">
        <f t="shared" si="2"/>
        <v>4.359105460742993</v>
      </c>
    </row>
    <row r="15" spans="1:11" ht="12" customHeight="1">
      <c r="A15" s="39">
        <v>1977</v>
      </c>
      <c r="B15" s="49">
        <v>219.179</v>
      </c>
      <c r="C15" s="52">
        <v>962.6</v>
      </c>
      <c r="D15" s="55">
        <v>0.1</v>
      </c>
      <c r="E15" s="55">
        <v>152.4</v>
      </c>
      <c r="F15" s="53">
        <v>1115.1000000000001</v>
      </c>
      <c r="G15" s="55">
        <v>9.7</v>
      </c>
      <c r="H15" s="55">
        <v>116.8</v>
      </c>
      <c r="I15" s="53">
        <f t="shared" si="0"/>
        <v>988.6000000000001</v>
      </c>
      <c r="J15" s="40">
        <f t="shared" si="1"/>
        <v>4.510468612412686</v>
      </c>
      <c r="K15" s="40">
        <f t="shared" si="2"/>
        <v>4.510468612412686</v>
      </c>
    </row>
    <row r="16" spans="1:11" ht="12" customHeight="1">
      <c r="A16" s="39">
        <v>1978</v>
      </c>
      <c r="B16" s="49">
        <v>221.47699999999998</v>
      </c>
      <c r="C16" s="52">
        <v>852.36</v>
      </c>
      <c r="D16" s="54" t="s">
        <v>10</v>
      </c>
      <c r="E16" s="55">
        <v>116.8</v>
      </c>
      <c r="F16" s="53">
        <v>969.16</v>
      </c>
      <c r="G16" s="55">
        <v>5.8</v>
      </c>
      <c r="H16" s="55">
        <v>113.8</v>
      </c>
      <c r="I16" s="53">
        <f t="shared" si="0"/>
        <v>849.56</v>
      </c>
      <c r="J16" s="40">
        <f t="shared" si="1"/>
        <v>3.8358836357725634</v>
      </c>
      <c r="K16" s="40">
        <f t="shared" si="2"/>
        <v>3.8358836357725634</v>
      </c>
    </row>
    <row r="17" spans="1:11" ht="12" customHeight="1">
      <c r="A17" s="39">
        <v>1979</v>
      </c>
      <c r="B17" s="49">
        <v>223.865</v>
      </c>
      <c r="C17" s="52">
        <v>1108.2</v>
      </c>
      <c r="D17" s="54" t="s">
        <v>10</v>
      </c>
      <c r="E17" s="55">
        <v>113.8</v>
      </c>
      <c r="F17" s="53">
        <v>1222</v>
      </c>
      <c r="G17" s="55">
        <v>7.3</v>
      </c>
      <c r="H17" s="55">
        <v>163</v>
      </c>
      <c r="I17" s="53">
        <f t="shared" si="0"/>
        <v>1051.7</v>
      </c>
      <c r="J17" s="40">
        <f t="shared" si="1"/>
        <v>4.697920621803319</v>
      </c>
      <c r="K17" s="40">
        <f t="shared" si="2"/>
        <v>4.697920621803319</v>
      </c>
    </row>
    <row r="18" spans="1:11" ht="12" customHeight="1">
      <c r="A18" s="39">
        <v>1980</v>
      </c>
      <c r="B18" s="49">
        <v>226.451</v>
      </c>
      <c r="C18" s="52">
        <v>1102.58</v>
      </c>
      <c r="D18" s="54" t="s">
        <v>10</v>
      </c>
      <c r="E18" s="55">
        <v>163</v>
      </c>
      <c r="F18" s="53">
        <v>1265.58</v>
      </c>
      <c r="G18" s="55">
        <v>5.7</v>
      </c>
      <c r="H18" s="55">
        <v>211</v>
      </c>
      <c r="I18" s="53">
        <f t="shared" si="0"/>
        <v>1048.8799999999999</v>
      </c>
      <c r="J18" s="40">
        <f t="shared" si="1"/>
        <v>4.631818804067988</v>
      </c>
      <c r="K18" s="40">
        <f t="shared" si="2"/>
        <v>4.631818804067988</v>
      </c>
    </row>
    <row r="19" spans="1:11" ht="12" customHeight="1">
      <c r="A19" s="87">
        <v>1981</v>
      </c>
      <c r="B19" s="88">
        <v>228.937</v>
      </c>
      <c r="C19" s="89">
        <v>1032</v>
      </c>
      <c r="D19" s="97" t="s">
        <v>10</v>
      </c>
      <c r="E19" s="93">
        <v>211</v>
      </c>
      <c r="F19" s="91">
        <v>1243</v>
      </c>
      <c r="G19" s="93">
        <v>6.3</v>
      </c>
      <c r="H19" s="93">
        <v>226.3</v>
      </c>
      <c r="I19" s="91">
        <f t="shared" si="0"/>
        <v>1010.4</v>
      </c>
      <c r="J19" s="92">
        <f t="shared" si="1"/>
        <v>4.4134412523969475</v>
      </c>
      <c r="K19" s="92">
        <f t="shared" si="2"/>
        <v>4.4134412523969475</v>
      </c>
    </row>
    <row r="20" spans="1:11" ht="12" customHeight="1">
      <c r="A20" s="87">
        <v>1982</v>
      </c>
      <c r="B20" s="88">
        <v>231.157</v>
      </c>
      <c r="C20" s="89">
        <v>869.2</v>
      </c>
      <c r="D20" s="93">
        <v>0.1</v>
      </c>
      <c r="E20" s="93">
        <v>226.3</v>
      </c>
      <c r="F20" s="91">
        <v>1095.6000000000001</v>
      </c>
      <c r="G20" s="93">
        <v>5.2</v>
      </c>
      <c r="H20" s="93">
        <v>144.7</v>
      </c>
      <c r="I20" s="91">
        <f t="shared" si="0"/>
        <v>945.7000000000002</v>
      </c>
      <c r="J20" s="92">
        <f t="shared" si="1"/>
        <v>4.091158822791437</v>
      </c>
      <c r="K20" s="92">
        <f t="shared" si="2"/>
        <v>4.091158822791437</v>
      </c>
    </row>
    <row r="21" spans="1:11" ht="12" customHeight="1">
      <c r="A21" s="87">
        <v>1983</v>
      </c>
      <c r="B21" s="88">
        <v>233.322</v>
      </c>
      <c r="C21" s="89">
        <v>781.12</v>
      </c>
      <c r="D21" s="93">
        <v>2.1</v>
      </c>
      <c r="E21" s="93">
        <v>144.7</v>
      </c>
      <c r="F21" s="91">
        <v>927.9200000000001</v>
      </c>
      <c r="G21" s="93">
        <v>2.8</v>
      </c>
      <c r="H21" s="93">
        <v>68</v>
      </c>
      <c r="I21" s="91">
        <f t="shared" si="0"/>
        <v>857.1200000000001</v>
      </c>
      <c r="J21" s="92">
        <f t="shared" si="1"/>
        <v>3.673549858135967</v>
      </c>
      <c r="K21" s="92">
        <f t="shared" si="2"/>
        <v>3.673549858135967</v>
      </c>
    </row>
    <row r="22" spans="1:11" ht="12" customHeight="1">
      <c r="A22" s="87">
        <v>1984</v>
      </c>
      <c r="B22" s="88">
        <v>235.385</v>
      </c>
      <c r="C22" s="89">
        <v>746.4</v>
      </c>
      <c r="D22" s="93">
        <v>13.6</v>
      </c>
      <c r="E22" s="93">
        <v>68</v>
      </c>
      <c r="F22" s="91">
        <v>828</v>
      </c>
      <c r="G22" s="93">
        <v>2.5</v>
      </c>
      <c r="H22" s="93">
        <v>71.6</v>
      </c>
      <c r="I22" s="91">
        <f t="shared" si="0"/>
        <v>753.9</v>
      </c>
      <c r="J22" s="92">
        <f t="shared" si="1"/>
        <v>3.2028379038596344</v>
      </c>
      <c r="K22" s="92">
        <f t="shared" si="2"/>
        <v>3.2028379038596344</v>
      </c>
    </row>
    <row r="23" spans="1:11" ht="12" customHeight="1">
      <c r="A23" s="87">
        <v>1985</v>
      </c>
      <c r="B23" s="88">
        <v>237.468</v>
      </c>
      <c r="C23" s="89">
        <v>794.6</v>
      </c>
      <c r="D23" s="93">
        <v>36</v>
      </c>
      <c r="E23" s="93">
        <v>71.6</v>
      </c>
      <c r="F23" s="91">
        <v>902.2</v>
      </c>
      <c r="G23" s="93">
        <v>1.7</v>
      </c>
      <c r="H23" s="93">
        <v>131.3</v>
      </c>
      <c r="I23" s="91">
        <f t="shared" si="0"/>
        <v>769.2</v>
      </c>
      <c r="J23" s="92">
        <f t="shared" si="1"/>
        <v>3.239173278083784</v>
      </c>
      <c r="K23" s="92">
        <f t="shared" si="2"/>
        <v>3.239173278083784</v>
      </c>
    </row>
    <row r="24" spans="1:11" ht="12" customHeight="1">
      <c r="A24" s="39">
        <v>1986</v>
      </c>
      <c r="B24" s="49">
        <v>239.638</v>
      </c>
      <c r="C24" s="52">
        <v>769.86</v>
      </c>
      <c r="D24" s="55">
        <v>5.4</v>
      </c>
      <c r="E24" s="55">
        <v>131.3</v>
      </c>
      <c r="F24" s="53">
        <v>906.56</v>
      </c>
      <c r="G24" s="55">
        <v>3</v>
      </c>
      <c r="H24" s="55">
        <v>72.5</v>
      </c>
      <c r="I24" s="53">
        <f t="shared" si="0"/>
        <v>831.06</v>
      </c>
      <c r="J24" s="40">
        <f t="shared" si="1"/>
        <v>3.4679808711473137</v>
      </c>
      <c r="K24" s="40">
        <f t="shared" si="2"/>
        <v>3.4679808711473137</v>
      </c>
    </row>
    <row r="25" spans="1:11" ht="12" customHeight="1">
      <c r="A25" s="39">
        <v>1987</v>
      </c>
      <c r="B25" s="49">
        <v>241.784</v>
      </c>
      <c r="C25" s="52">
        <v>962.5</v>
      </c>
      <c r="D25" s="55">
        <v>1</v>
      </c>
      <c r="E25" s="55">
        <v>72.5</v>
      </c>
      <c r="F25" s="53">
        <v>1036</v>
      </c>
      <c r="G25" s="55">
        <v>2.2</v>
      </c>
      <c r="H25" s="55">
        <v>86.2</v>
      </c>
      <c r="I25" s="53">
        <f t="shared" si="0"/>
        <v>947.6</v>
      </c>
      <c r="J25" s="40">
        <f t="shared" si="1"/>
        <v>3.919200608807862</v>
      </c>
      <c r="K25" s="40">
        <f t="shared" si="2"/>
        <v>3.919200608807862</v>
      </c>
    </row>
    <row r="26" spans="1:11" ht="12" customHeight="1">
      <c r="A26" s="39">
        <v>1988</v>
      </c>
      <c r="B26" s="49">
        <v>243.981</v>
      </c>
      <c r="C26" s="52">
        <v>866.52</v>
      </c>
      <c r="D26" s="55" t="s">
        <v>10</v>
      </c>
      <c r="E26" s="55" t="s">
        <v>10</v>
      </c>
      <c r="F26" s="53">
        <v>866.52</v>
      </c>
      <c r="G26" s="55" t="s">
        <v>10</v>
      </c>
      <c r="H26" s="55" t="s">
        <v>10</v>
      </c>
      <c r="I26" s="53">
        <f t="shared" si="0"/>
        <v>866.52</v>
      </c>
      <c r="J26" s="40">
        <f t="shared" si="1"/>
        <v>3.5515880334944114</v>
      </c>
      <c r="K26" s="40">
        <f t="shared" si="2"/>
        <v>3.5515880334944114</v>
      </c>
    </row>
    <row r="27" spans="1:11" ht="12" customHeight="1">
      <c r="A27" s="39">
        <v>1989</v>
      </c>
      <c r="B27" s="49">
        <v>246.224</v>
      </c>
      <c r="C27" s="52">
        <v>924.46</v>
      </c>
      <c r="D27" s="55">
        <v>3.4</v>
      </c>
      <c r="E27" s="56" t="s">
        <v>10</v>
      </c>
      <c r="F27" s="53">
        <v>927.86</v>
      </c>
      <c r="G27" s="55">
        <v>4.2</v>
      </c>
      <c r="H27" s="55" t="s">
        <v>10</v>
      </c>
      <c r="I27" s="53">
        <f t="shared" si="0"/>
        <v>923.66</v>
      </c>
      <c r="J27" s="40">
        <f t="shared" si="1"/>
        <v>3.7512996296055623</v>
      </c>
      <c r="K27" s="40">
        <f t="shared" si="2"/>
        <v>3.7512996296055623</v>
      </c>
    </row>
    <row r="28" spans="1:11" ht="12" customHeight="1">
      <c r="A28" s="39">
        <v>1990</v>
      </c>
      <c r="B28" s="49">
        <v>248.659</v>
      </c>
      <c r="C28" s="52">
        <v>992.78</v>
      </c>
      <c r="D28" s="56">
        <v>1.1</v>
      </c>
      <c r="E28" s="56" t="s">
        <v>10</v>
      </c>
      <c r="F28" s="53">
        <v>993.88</v>
      </c>
      <c r="G28" s="56">
        <v>7.3</v>
      </c>
      <c r="H28" s="56" t="s">
        <v>10</v>
      </c>
      <c r="I28" s="53">
        <f t="shared" si="0"/>
        <v>986.58</v>
      </c>
      <c r="J28" s="40">
        <f t="shared" si="1"/>
        <v>3.967602218298956</v>
      </c>
      <c r="K28" s="40">
        <f t="shared" si="2"/>
        <v>3.967602218298956</v>
      </c>
    </row>
    <row r="29" spans="1:11" ht="12" customHeight="1">
      <c r="A29" s="87">
        <v>1991</v>
      </c>
      <c r="B29" s="88">
        <v>251.889</v>
      </c>
      <c r="C29" s="89">
        <v>881.7</v>
      </c>
      <c r="D29" s="98" t="s">
        <v>10</v>
      </c>
      <c r="E29" s="90" t="s">
        <v>10</v>
      </c>
      <c r="F29" s="91">
        <v>881.7</v>
      </c>
      <c r="G29" s="90">
        <v>12.9</v>
      </c>
      <c r="H29" s="90" t="s">
        <v>10</v>
      </c>
      <c r="I29" s="91">
        <f t="shared" si="0"/>
        <v>868.8000000000001</v>
      </c>
      <c r="J29" s="92">
        <f t="shared" si="1"/>
        <v>3.4491383109226685</v>
      </c>
      <c r="K29" s="92">
        <f t="shared" si="2"/>
        <v>3.4491383109226685</v>
      </c>
    </row>
    <row r="30" spans="1:11" ht="12" customHeight="1">
      <c r="A30" s="87">
        <v>1992</v>
      </c>
      <c r="B30" s="88">
        <v>255.214</v>
      </c>
      <c r="C30" s="89">
        <v>958.34</v>
      </c>
      <c r="D30" s="90">
        <v>0.451</v>
      </c>
      <c r="E30" s="90" t="s">
        <v>10</v>
      </c>
      <c r="F30" s="91">
        <v>958.791</v>
      </c>
      <c r="G30" s="90">
        <v>8.396</v>
      </c>
      <c r="H30" s="90" t="s">
        <v>10</v>
      </c>
      <c r="I30" s="91">
        <f t="shared" si="0"/>
        <v>950.3950000000001</v>
      </c>
      <c r="J30" s="92">
        <f t="shared" si="1"/>
        <v>3.72391404860235</v>
      </c>
      <c r="K30" s="92">
        <f t="shared" si="2"/>
        <v>3.72391404860235</v>
      </c>
    </row>
    <row r="31" spans="1:11" ht="12" customHeight="1">
      <c r="A31" s="87">
        <v>1993</v>
      </c>
      <c r="B31" s="88">
        <v>258.679</v>
      </c>
      <c r="C31" s="89">
        <v>878.2</v>
      </c>
      <c r="D31" s="90">
        <v>5.211</v>
      </c>
      <c r="E31" s="90" t="s">
        <v>10</v>
      </c>
      <c r="F31" s="91">
        <v>883.4110000000001</v>
      </c>
      <c r="G31" s="90">
        <v>6.76</v>
      </c>
      <c r="H31" s="90" t="s">
        <v>10</v>
      </c>
      <c r="I31" s="91">
        <f t="shared" si="0"/>
        <v>876.6510000000001</v>
      </c>
      <c r="J31" s="92">
        <f t="shared" si="1"/>
        <v>3.388953104040143</v>
      </c>
      <c r="K31" s="92">
        <f t="shared" si="2"/>
        <v>3.388953104040143</v>
      </c>
    </row>
    <row r="32" spans="1:11" ht="12" customHeight="1">
      <c r="A32" s="87">
        <v>1994</v>
      </c>
      <c r="B32" s="88">
        <v>261.919</v>
      </c>
      <c r="C32" s="89">
        <v>988.9</v>
      </c>
      <c r="D32" s="90">
        <v>2.78</v>
      </c>
      <c r="E32" s="90" t="s">
        <v>10</v>
      </c>
      <c r="F32" s="91">
        <v>991.68</v>
      </c>
      <c r="G32" s="90">
        <v>10.388</v>
      </c>
      <c r="H32" s="90" t="s">
        <v>10</v>
      </c>
      <c r="I32" s="91">
        <f t="shared" si="0"/>
        <v>981.2919999999999</v>
      </c>
      <c r="J32" s="92">
        <f t="shared" si="1"/>
        <v>3.7465475967761024</v>
      </c>
      <c r="K32" s="92">
        <f t="shared" si="2"/>
        <v>3.7465475967761024</v>
      </c>
    </row>
    <row r="33" spans="1:11" ht="12" customHeight="1">
      <c r="A33" s="87">
        <v>1995</v>
      </c>
      <c r="B33" s="88">
        <v>265.044</v>
      </c>
      <c r="C33" s="89">
        <v>806.08</v>
      </c>
      <c r="D33" s="90">
        <v>0.897</v>
      </c>
      <c r="E33" s="90" t="s">
        <v>10</v>
      </c>
      <c r="F33" s="91">
        <v>806.9770000000001</v>
      </c>
      <c r="G33" s="90">
        <v>16.28</v>
      </c>
      <c r="H33" s="90" t="s">
        <v>10</v>
      </c>
      <c r="I33" s="91">
        <f t="shared" si="0"/>
        <v>790.6970000000001</v>
      </c>
      <c r="J33" s="92">
        <f t="shared" si="1"/>
        <v>2.9832669292645755</v>
      </c>
      <c r="K33" s="92">
        <f t="shared" si="2"/>
        <v>2.9832669292645755</v>
      </c>
    </row>
    <row r="34" spans="1:11" ht="12" customHeight="1">
      <c r="A34" s="39">
        <v>1996</v>
      </c>
      <c r="B34" s="49">
        <v>268.151</v>
      </c>
      <c r="C34" s="52">
        <v>721.4</v>
      </c>
      <c r="D34" s="56">
        <v>48.059</v>
      </c>
      <c r="E34" s="56" t="s">
        <v>10</v>
      </c>
      <c r="F34" s="53">
        <v>769.459</v>
      </c>
      <c r="G34" s="56">
        <v>7.817</v>
      </c>
      <c r="H34" s="56" t="s">
        <v>10</v>
      </c>
      <c r="I34" s="53">
        <f t="shared" si="0"/>
        <v>761.6419999999999</v>
      </c>
      <c r="J34" s="40">
        <f t="shared" si="1"/>
        <v>2.8403474161946063</v>
      </c>
      <c r="K34" s="40">
        <f t="shared" si="2"/>
        <v>2.8403474161946063</v>
      </c>
    </row>
    <row r="35" spans="1:11" ht="12" customHeight="1">
      <c r="A35" s="39">
        <v>1997</v>
      </c>
      <c r="B35" s="49">
        <v>271.36</v>
      </c>
      <c r="C35" s="52">
        <v>939.24</v>
      </c>
      <c r="D35" s="58">
        <v>13.52</v>
      </c>
      <c r="E35" s="58" t="s">
        <v>10</v>
      </c>
      <c r="F35" s="53">
        <v>952.76</v>
      </c>
      <c r="G35" s="58">
        <v>10.952</v>
      </c>
      <c r="H35" s="58" t="s">
        <v>10</v>
      </c>
      <c r="I35" s="53">
        <f t="shared" si="0"/>
        <v>941.808</v>
      </c>
      <c r="J35" s="40">
        <f t="shared" si="1"/>
        <v>3.470695754716981</v>
      </c>
      <c r="K35" s="40">
        <f t="shared" si="2"/>
        <v>3.470695754716981</v>
      </c>
    </row>
    <row r="36" spans="1:11" ht="12" customHeight="1">
      <c r="A36" s="39">
        <v>1998</v>
      </c>
      <c r="B36" s="49">
        <v>274.626</v>
      </c>
      <c r="C36" s="52">
        <v>908</v>
      </c>
      <c r="D36" s="56">
        <v>11.9079359</v>
      </c>
      <c r="E36" s="56" t="s">
        <v>10</v>
      </c>
      <c r="F36" s="53">
        <v>919.9079359</v>
      </c>
      <c r="G36" s="56">
        <v>10.770597</v>
      </c>
      <c r="H36" s="56" t="s">
        <v>10</v>
      </c>
      <c r="I36" s="53">
        <f t="shared" si="0"/>
        <v>909.1373389</v>
      </c>
      <c r="J36" s="40">
        <f t="shared" si="1"/>
        <v>3.31045618004122</v>
      </c>
      <c r="K36" s="40">
        <f t="shared" si="2"/>
        <v>3.31045618004122</v>
      </c>
    </row>
    <row r="37" spans="1:11" ht="12" customHeight="1">
      <c r="A37" s="39">
        <v>1999</v>
      </c>
      <c r="B37" s="49">
        <v>277.79</v>
      </c>
      <c r="C37" s="52">
        <v>954.52</v>
      </c>
      <c r="D37" s="56">
        <v>2.5901629999999995</v>
      </c>
      <c r="E37" s="56" t="s">
        <v>10</v>
      </c>
      <c r="F37" s="53">
        <v>957.110163</v>
      </c>
      <c r="G37" s="56">
        <v>9.718275</v>
      </c>
      <c r="H37" s="56" t="s">
        <v>10</v>
      </c>
      <c r="I37" s="53">
        <f t="shared" si="0"/>
        <v>947.391888</v>
      </c>
      <c r="J37" s="40">
        <f t="shared" si="1"/>
        <v>3.4104607365275923</v>
      </c>
      <c r="K37" s="40">
        <f t="shared" si="2"/>
        <v>3.4104607365275923</v>
      </c>
    </row>
    <row r="38" spans="1:11" ht="12" customHeight="1">
      <c r="A38" s="39">
        <v>2000</v>
      </c>
      <c r="B38" s="49">
        <v>280.976</v>
      </c>
      <c r="C38" s="52">
        <v>804.08</v>
      </c>
      <c r="D38" s="56">
        <v>9.053758</v>
      </c>
      <c r="E38" s="56" t="s">
        <v>10</v>
      </c>
      <c r="F38" s="53">
        <v>813.1337580000001</v>
      </c>
      <c r="G38" s="52">
        <v>12.747372</v>
      </c>
      <c r="H38" s="56" t="s">
        <v>10</v>
      </c>
      <c r="I38" s="53">
        <f t="shared" si="0"/>
        <v>800.386386</v>
      </c>
      <c r="J38" s="40">
        <f t="shared" si="1"/>
        <v>2.848593424349411</v>
      </c>
      <c r="K38" s="40">
        <f t="shared" si="2"/>
        <v>2.848593424349411</v>
      </c>
    </row>
    <row r="39" spans="1:11" ht="12" customHeight="1">
      <c r="A39" s="87">
        <v>2001</v>
      </c>
      <c r="B39" s="88">
        <v>283.920402</v>
      </c>
      <c r="C39" s="89">
        <v>842.22</v>
      </c>
      <c r="D39" s="90">
        <v>27.036094000000006</v>
      </c>
      <c r="E39" s="90" t="s">
        <v>10</v>
      </c>
      <c r="F39" s="91">
        <v>869.2560940000001</v>
      </c>
      <c r="G39" s="89">
        <v>14.064338000000001</v>
      </c>
      <c r="H39" s="90" t="s">
        <v>10</v>
      </c>
      <c r="I39" s="91">
        <f aca="true" t="shared" si="3" ref="I39:I44">F39-SUM(G39,H39)</f>
        <v>855.191756</v>
      </c>
      <c r="J39" s="92">
        <f aca="true" t="shared" si="4" ref="J39:J44">IF(I39=0,0,IF(B39=0,0,I39/B39))</f>
        <v>3.012082787907577</v>
      </c>
      <c r="K39" s="92">
        <f t="shared" si="2"/>
        <v>3.012082787907577</v>
      </c>
    </row>
    <row r="40" spans="1:11" ht="12" customHeight="1">
      <c r="A40" s="87">
        <v>2002</v>
      </c>
      <c r="B40" s="88">
        <v>286.78756</v>
      </c>
      <c r="C40" s="89">
        <v>728.26</v>
      </c>
      <c r="D40" s="90">
        <v>33.673772</v>
      </c>
      <c r="E40" s="90" t="s">
        <v>10</v>
      </c>
      <c r="F40" s="91">
        <v>761.933772</v>
      </c>
      <c r="G40" s="89">
        <v>11.556352</v>
      </c>
      <c r="H40" s="90" t="s">
        <v>10</v>
      </c>
      <c r="I40" s="91">
        <f t="shared" si="3"/>
        <v>750.37742</v>
      </c>
      <c r="J40" s="92">
        <f t="shared" si="4"/>
        <v>2.616492221629139</v>
      </c>
      <c r="K40" s="92">
        <f t="shared" si="2"/>
        <v>2.616492221629139</v>
      </c>
    </row>
    <row r="41" spans="1:11" ht="12" customHeight="1">
      <c r="A41" s="87">
        <v>2003</v>
      </c>
      <c r="B41" s="88">
        <v>289.517581</v>
      </c>
      <c r="C41" s="89">
        <v>737</v>
      </c>
      <c r="D41" s="90">
        <v>47.90500499999999</v>
      </c>
      <c r="E41" s="90" t="s">
        <v>10</v>
      </c>
      <c r="F41" s="91">
        <v>784.905005</v>
      </c>
      <c r="G41" s="89">
        <v>9.543601000000002</v>
      </c>
      <c r="H41" s="90" t="s">
        <v>10</v>
      </c>
      <c r="I41" s="91">
        <f t="shared" si="3"/>
        <v>775.361404</v>
      </c>
      <c r="J41" s="92">
        <f t="shared" si="4"/>
        <v>2.6781150951934762</v>
      </c>
      <c r="K41" s="92">
        <f t="shared" si="2"/>
        <v>2.6781150951934762</v>
      </c>
    </row>
    <row r="42" spans="1:11" ht="12" customHeight="1">
      <c r="A42" s="87">
        <v>2004</v>
      </c>
      <c r="B42" s="88">
        <v>292.19189</v>
      </c>
      <c r="C42" s="89">
        <v>718.26</v>
      </c>
      <c r="D42" s="90">
        <v>43.25648399999999</v>
      </c>
      <c r="E42" s="90" t="s">
        <v>10</v>
      </c>
      <c r="F42" s="91">
        <v>761.516484</v>
      </c>
      <c r="G42" s="89">
        <v>23.106627</v>
      </c>
      <c r="H42" s="90" t="s">
        <v>10</v>
      </c>
      <c r="I42" s="91">
        <f t="shared" si="3"/>
        <v>738.409857</v>
      </c>
      <c r="J42" s="92">
        <f t="shared" si="4"/>
        <v>2.5271401509466944</v>
      </c>
      <c r="K42" s="92">
        <f t="shared" si="2"/>
        <v>2.5271401509466944</v>
      </c>
    </row>
    <row r="43" spans="1:11" ht="12" customHeight="1">
      <c r="A43" s="87">
        <v>2005</v>
      </c>
      <c r="B43" s="88">
        <v>294.914085</v>
      </c>
      <c r="C43" s="89">
        <v>634.54</v>
      </c>
      <c r="D43" s="90">
        <v>68.818873</v>
      </c>
      <c r="E43" s="90" t="s">
        <v>10</v>
      </c>
      <c r="F43" s="91">
        <v>703.3588729999999</v>
      </c>
      <c r="G43" s="89">
        <v>23.708470000000002</v>
      </c>
      <c r="H43" s="90" t="s">
        <v>10</v>
      </c>
      <c r="I43" s="91">
        <f t="shared" si="3"/>
        <v>679.6504029999999</v>
      </c>
      <c r="J43" s="92">
        <f t="shared" si="4"/>
        <v>2.304570848150572</v>
      </c>
      <c r="K43" s="92">
        <f t="shared" si="2"/>
        <v>2.304570848150572</v>
      </c>
    </row>
    <row r="44" spans="1:11" ht="12" customHeight="1">
      <c r="A44" s="39">
        <v>2006</v>
      </c>
      <c r="B44" s="49">
        <v>297.646557</v>
      </c>
      <c r="C44" s="73">
        <v>660.8000000000001</v>
      </c>
      <c r="D44" s="73">
        <v>74.285922</v>
      </c>
      <c r="E44" s="56" t="s">
        <v>10</v>
      </c>
      <c r="F44" s="53">
        <v>735.0859220000001</v>
      </c>
      <c r="G44" s="73">
        <v>18.635602</v>
      </c>
      <c r="H44" s="56" t="s">
        <v>10</v>
      </c>
      <c r="I44" s="53">
        <f t="shared" si="3"/>
        <v>716.4503200000001</v>
      </c>
      <c r="J44" s="40">
        <f t="shared" si="4"/>
        <v>2.4070505878554482</v>
      </c>
      <c r="K44" s="40">
        <f t="shared" si="2"/>
        <v>2.4070505878554482</v>
      </c>
    </row>
    <row r="45" spans="1:11" ht="12" customHeight="1">
      <c r="A45" s="39">
        <v>2007</v>
      </c>
      <c r="B45" s="49">
        <v>300.574481</v>
      </c>
      <c r="C45" s="73">
        <v>639.78</v>
      </c>
      <c r="D45" s="73">
        <v>72.115722</v>
      </c>
      <c r="E45" s="56" t="s">
        <v>10</v>
      </c>
      <c r="F45" s="53">
        <v>711.895722</v>
      </c>
      <c r="G45" s="73">
        <v>17.550287</v>
      </c>
      <c r="H45" s="56" t="s">
        <v>10</v>
      </c>
      <c r="I45" s="53">
        <f aca="true" t="shared" si="5" ref="I45:I50">F45-SUM(G45,H45)</f>
        <v>694.345435</v>
      </c>
      <c r="J45" s="40">
        <f aca="true" t="shared" si="6" ref="J45:J50">IF(I45=0,0,IF(B45=0,0,I45/B45))</f>
        <v>2.310061162510998</v>
      </c>
      <c r="K45" s="40">
        <f t="shared" si="2"/>
        <v>2.310061162510998</v>
      </c>
    </row>
    <row r="46" spans="1:11" ht="12" customHeight="1">
      <c r="A46" s="39">
        <v>2008</v>
      </c>
      <c r="B46" s="49">
        <v>303.506469</v>
      </c>
      <c r="C46" s="73">
        <v>639.9</v>
      </c>
      <c r="D46" s="73">
        <v>63.048606</v>
      </c>
      <c r="E46" s="56" t="s">
        <v>10</v>
      </c>
      <c r="F46" s="53">
        <v>702.9486059999999</v>
      </c>
      <c r="G46" s="73">
        <v>16.569211</v>
      </c>
      <c r="H46" s="56" t="s">
        <v>10</v>
      </c>
      <c r="I46" s="53">
        <f t="shared" si="5"/>
        <v>686.3793949999999</v>
      </c>
      <c r="J46" s="40">
        <f t="shared" si="6"/>
        <v>2.2614984031856005</v>
      </c>
      <c r="K46" s="40">
        <f aca="true" t="shared" si="7" ref="K46:K51">J46*1</f>
        <v>2.2614984031856005</v>
      </c>
    </row>
    <row r="47" spans="1:11" ht="12" customHeight="1">
      <c r="A47" s="39">
        <v>2009</v>
      </c>
      <c r="B47" s="49">
        <v>306.207719</v>
      </c>
      <c r="C47" s="73">
        <v>704.04</v>
      </c>
      <c r="D47" s="73">
        <v>63.596533</v>
      </c>
      <c r="E47" s="56" t="s">
        <v>10</v>
      </c>
      <c r="F47" s="53">
        <v>767.636533</v>
      </c>
      <c r="G47" s="73">
        <v>13.900393</v>
      </c>
      <c r="H47" s="56" t="s">
        <v>10</v>
      </c>
      <c r="I47" s="53">
        <f t="shared" si="5"/>
        <v>753.73614</v>
      </c>
      <c r="J47" s="40">
        <f t="shared" si="6"/>
        <v>2.461519070980702</v>
      </c>
      <c r="K47" s="40">
        <f t="shared" si="7"/>
        <v>2.461519070980702</v>
      </c>
    </row>
    <row r="48" spans="1:11" ht="12" customHeight="1">
      <c r="A48" s="39">
        <v>2010</v>
      </c>
      <c r="B48" s="49">
        <v>308.833264</v>
      </c>
      <c r="C48" s="73">
        <v>563.94</v>
      </c>
      <c r="D48" s="73">
        <v>59.464476000000005</v>
      </c>
      <c r="E48" s="56" t="s">
        <v>10</v>
      </c>
      <c r="F48" s="53">
        <v>623.404476</v>
      </c>
      <c r="G48" s="73">
        <v>18.788288</v>
      </c>
      <c r="H48" s="56" t="s">
        <v>10</v>
      </c>
      <c r="I48" s="53">
        <f t="shared" si="5"/>
        <v>604.6161880000001</v>
      </c>
      <c r="J48" s="40">
        <f t="shared" si="6"/>
        <v>1.9577430881927282</v>
      </c>
      <c r="K48" s="40">
        <f t="shared" si="7"/>
        <v>1.9577430881927282</v>
      </c>
    </row>
    <row r="49" spans="1:11" ht="12" customHeight="1">
      <c r="A49" s="81">
        <v>2011</v>
      </c>
      <c r="B49" s="82">
        <v>310.946962</v>
      </c>
      <c r="C49" s="99">
        <v>642.8000000000001</v>
      </c>
      <c r="D49" s="99">
        <v>49.726635</v>
      </c>
      <c r="E49" s="84" t="s">
        <v>10</v>
      </c>
      <c r="F49" s="85">
        <v>692.526635</v>
      </c>
      <c r="G49" s="99">
        <v>18.162798</v>
      </c>
      <c r="H49" s="84" t="s">
        <v>10</v>
      </c>
      <c r="I49" s="85">
        <f t="shared" si="5"/>
        <v>674.3638370000001</v>
      </c>
      <c r="J49" s="86">
        <f t="shared" si="6"/>
        <v>2.1687423239722796</v>
      </c>
      <c r="K49" s="86">
        <f t="shared" si="7"/>
        <v>2.1687423239722796</v>
      </c>
    </row>
    <row r="50" spans="1:11" ht="12" customHeight="1">
      <c r="A50" s="81">
        <v>2012</v>
      </c>
      <c r="B50" s="82">
        <v>313.149997</v>
      </c>
      <c r="C50" s="99">
        <v>598.62</v>
      </c>
      <c r="D50" s="99">
        <v>62.28958711000001</v>
      </c>
      <c r="E50" s="84" t="s">
        <v>10</v>
      </c>
      <c r="F50" s="85">
        <v>660.90958711</v>
      </c>
      <c r="G50" s="99">
        <v>18.523287079999996</v>
      </c>
      <c r="H50" s="84" t="s">
        <v>10</v>
      </c>
      <c r="I50" s="85">
        <f t="shared" si="5"/>
        <v>642.3863000299999</v>
      </c>
      <c r="J50" s="86">
        <f t="shared" si="6"/>
        <v>2.05136933157946</v>
      </c>
      <c r="K50" s="86">
        <f t="shared" si="7"/>
        <v>2.05136933157946</v>
      </c>
    </row>
    <row r="51" spans="1:11" ht="12" customHeight="1">
      <c r="A51" s="81">
        <v>2013</v>
      </c>
      <c r="B51" s="82">
        <v>315.335976</v>
      </c>
      <c r="C51" s="99">
        <v>583.58</v>
      </c>
      <c r="D51" s="99">
        <v>69.14855545999998</v>
      </c>
      <c r="E51" s="84" t="s">
        <v>10</v>
      </c>
      <c r="F51" s="85">
        <v>652.72855546</v>
      </c>
      <c r="G51" s="99">
        <v>13.727497759999999</v>
      </c>
      <c r="H51" s="84" t="s">
        <v>10</v>
      </c>
      <c r="I51" s="85">
        <f aca="true" t="shared" si="8" ref="I51:I57">F51-SUM(G51,H51)</f>
        <v>639.0010577</v>
      </c>
      <c r="J51" s="86">
        <f aca="true" t="shared" si="9" ref="J51:J57">IF(I51=0,0,IF(B51=0,0,I51/B51))</f>
        <v>2.0264134330806582</v>
      </c>
      <c r="K51" s="86">
        <f t="shared" si="7"/>
        <v>2.0264134330806582</v>
      </c>
    </row>
    <row r="52" spans="1:11" ht="12" customHeight="1">
      <c r="A52" s="81">
        <v>2014</v>
      </c>
      <c r="B52" s="82">
        <v>317.519206</v>
      </c>
      <c r="C52" s="99">
        <v>562.34</v>
      </c>
      <c r="D52" s="99">
        <v>77.84535714</v>
      </c>
      <c r="E52" s="84" t="s">
        <v>10</v>
      </c>
      <c r="F52" s="85">
        <v>640.1853571400001</v>
      </c>
      <c r="G52" s="99">
        <v>10.855664550000002</v>
      </c>
      <c r="H52" s="84" t="s">
        <v>10</v>
      </c>
      <c r="I52" s="85">
        <f t="shared" si="8"/>
        <v>629.32969259</v>
      </c>
      <c r="J52" s="86">
        <f t="shared" si="9"/>
        <v>1.9820208689675296</v>
      </c>
      <c r="K52" s="86">
        <f aca="true" t="shared" si="10" ref="K52:K57">J52*1</f>
        <v>1.9820208689675296</v>
      </c>
    </row>
    <row r="53" spans="1:11" ht="12" customHeight="1">
      <c r="A53" s="81">
        <v>2015</v>
      </c>
      <c r="B53" s="82">
        <v>319.83219</v>
      </c>
      <c r="C53" s="99">
        <v>576.7</v>
      </c>
      <c r="D53" s="99">
        <v>76.78273155</v>
      </c>
      <c r="E53" s="84" t="s">
        <v>10</v>
      </c>
      <c r="F53" s="85">
        <v>653.48273155</v>
      </c>
      <c r="G53" s="99">
        <v>10.72867391</v>
      </c>
      <c r="H53" s="84" t="s">
        <v>10</v>
      </c>
      <c r="I53" s="85">
        <f t="shared" si="8"/>
        <v>642.75405764</v>
      </c>
      <c r="J53" s="86">
        <f t="shared" si="9"/>
        <v>2.0096603085511813</v>
      </c>
      <c r="K53" s="86">
        <f t="shared" si="10"/>
        <v>2.0096603085511813</v>
      </c>
    </row>
    <row r="54" spans="1:11" ht="12" customHeight="1">
      <c r="A54" s="146">
        <v>2016</v>
      </c>
      <c r="B54" s="147">
        <v>322.114094</v>
      </c>
      <c r="C54" s="155">
        <v>461.74</v>
      </c>
      <c r="D54" s="155">
        <v>69.41362378</v>
      </c>
      <c r="E54" s="132" t="s">
        <v>10</v>
      </c>
      <c r="F54" s="131">
        <v>531.15362378</v>
      </c>
      <c r="G54" s="155">
        <v>16.48146086</v>
      </c>
      <c r="H54" s="132" t="s">
        <v>10</v>
      </c>
      <c r="I54" s="131">
        <f t="shared" si="8"/>
        <v>514.67216292</v>
      </c>
      <c r="J54" s="133">
        <f t="shared" si="9"/>
        <v>1.5977946091362272</v>
      </c>
      <c r="K54" s="133">
        <f t="shared" si="10"/>
        <v>1.5977946091362272</v>
      </c>
    </row>
    <row r="55" spans="1:11" ht="12" customHeight="1">
      <c r="A55" s="146">
        <v>2017</v>
      </c>
      <c r="B55" s="147">
        <v>324.296746</v>
      </c>
      <c r="C55" s="155">
        <v>490.40000000000003</v>
      </c>
      <c r="D55" s="155">
        <v>69.44897489000002</v>
      </c>
      <c r="E55" s="132" t="s">
        <v>10</v>
      </c>
      <c r="F55" s="131">
        <v>559.84897489</v>
      </c>
      <c r="G55" s="155">
        <v>17.337850669999998</v>
      </c>
      <c r="H55" s="132" t="s">
        <v>10</v>
      </c>
      <c r="I55" s="131">
        <f t="shared" si="8"/>
        <v>542.51112422</v>
      </c>
      <c r="J55" s="133">
        <f t="shared" si="9"/>
        <v>1.6728848837107977</v>
      </c>
      <c r="K55" s="133">
        <f t="shared" si="10"/>
        <v>1.6728848837107977</v>
      </c>
    </row>
    <row r="56" spans="1:11" ht="12" customHeight="1">
      <c r="A56" s="146">
        <v>2018</v>
      </c>
      <c r="B56" s="147">
        <v>326.163263</v>
      </c>
      <c r="C56" s="155">
        <v>485.12</v>
      </c>
      <c r="D56" s="203">
        <v>62.34340323000001</v>
      </c>
      <c r="E56" s="132" t="s">
        <v>10</v>
      </c>
      <c r="F56" s="131">
        <v>547.46340323</v>
      </c>
      <c r="G56" s="203">
        <v>8.15314851</v>
      </c>
      <c r="H56" s="132" t="s">
        <v>10</v>
      </c>
      <c r="I56" s="131">
        <f t="shared" si="8"/>
        <v>539.31025472</v>
      </c>
      <c r="J56" s="133">
        <f t="shared" si="9"/>
        <v>1.65349785184115</v>
      </c>
      <c r="K56" s="133">
        <f t="shared" si="10"/>
        <v>1.65349785184115</v>
      </c>
    </row>
    <row r="57" spans="1:11" ht="12" customHeight="1" thickBot="1">
      <c r="A57" s="125">
        <v>2019</v>
      </c>
      <c r="B57" s="126">
        <v>327.776541</v>
      </c>
      <c r="C57" s="164">
        <v>401.86</v>
      </c>
      <c r="D57" s="140">
        <v>71.82943312316802</v>
      </c>
      <c r="E57" s="128" t="s">
        <v>10</v>
      </c>
      <c r="F57" s="204">
        <v>473.68943312316804</v>
      </c>
      <c r="G57" s="140">
        <v>8.666677727588</v>
      </c>
      <c r="H57" s="128" t="s">
        <v>10</v>
      </c>
      <c r="I57" s="127">
        <f t="shared" si="8"/>
        <v>465.02275539558</v>
      </c>
      <c r="J57" s="129">
        <f t="shared" si="9"/>
        <v>1.418718844176161</v>
      </c>
      <c r="K57" s="129">
        <f t="shared" si="10"/>
        <v>1.418718844176161</v>
      </c>
    </row>
    <row r="58" spans="1:11" ht="12" customHeight="1" thickTop="1">
      <c r="A58" s="303" t="s">
        <v>30</v>
      </c>
      <c r="B58" s="304"/>
      <c r="C58" s="304"/>
      <c r="D58" s="304"/>
      <c r="E58" s="304"/>
      <c r="F58" s="304"/>
      <c r="G58" s="304"/>
      <c r="H58" s="304"/>
      <c r="I58" s="304"/>
      <c r="J58" s="304"/>
      <c r="K58" s="305"/>
    </row>
    <row r="59" spans="1:11" ht="12" customHeight="1">
      <c r="A59" s="306"/>
      <c r="B59" s="307"/>
      <c r="C59" s="307"/>
      <c r="D59" s="307"/>
      <c r="E59" s="307"/>
      <c r="F59" s="307"/>
      <c r="G59" s="307"/>
      <c r="H59" s="307"/>
      <c r="I59" s="307"/>
      <c r="J59" s="307"/>
      <c r="K59" s="308"/>
    </row>
    <row r="60" spans="1:11" ht="21" customHeight="1">
      <c r="A60" s="276" t="s">
        <v>78</v>
      </c>
      <c r="B60" s="277"/>
      <c r="C60" s="277"/>
      <c r="D60" s="277"/>
      <c r="E60" s="277"/>
      <c r="F60" s="277"/>
      <c r="G60" s="277"/>
      <c r="H60" s="277"/>
      <c r="I60" s="277"/>
      <c r="J60" s="277"/>
      <c r="K60" s="278"/>
    </row>
    <row r="61" spans="1:11" ht="12" customHeight="1">
      <c r="A61" s="309"/>
      <c r="B61" s="310"/>
      <c r="C61" s="310"/>
      <c r="D61" s="310"/>
      <c r="E61" s="310"/>
      <c r="F61" s="310"/>
      <c r="G61" s="310"/>
      <c r="H61" s="310"/>
      <c r="I61" s="310"/>
      <c r="J61" s="310"/>
      <c r="K61" s="311"/>
    </row>
    <row r="62" spans="1:11" ht="12" customHeight="1">
      <c r="A62" s="300" t="s">
        <v>85</v>
      </c>
      <c r="B62" s="301"/>
      <c r="C62" s="301"/>
      <c r="D62" s="301"/>
      <c r="E62" s="301"/>
      <c r="F62" s="301"/>
      <c r="G62" s="301"/>
      <c r="H62" s="301"/>
      <c r="I62" s="301"/>
      <c r="J62" s="301"/>
      <c r="K62" s="302"/>
    </row>
    <row r="65" spans="4:6" ht="12" customHeight="1">
      <c r="D65" s="25"/>
      <c r="E65" s="25"/>
      <c r="F65" s="26"/>
    </row>
    <row r="66" spans="2:6" ht="12" customHeight="1">
      <c r="B66" s="9" t="s">
        <v>21</v>
      </c>
      <c r="D66" s="25"/>
      <c r="E66" s="25"/>
      <c r="F66" s="26"/>
    </row>
  </sheetData>
  <sheetProtection/>
  <mergeCells count="21">
    <mergeCell ref="G3:G6"/>
    <mergeCell ref="G2:H2"/>
    <mergeCell ref="J7:K7"/>
    <mergeCell ref="A2:A6"/>
    <mergeCell ref="D3:D6"/>
    <mergeCell ref="A62:K62"/>
    <mergeCell ref="A59:K59"/>
    <mergeCell ref="A61:K61"/>
    <mergeCell ref="A58:K58"/>
    <mergeCell ref="C3:C6"/>
    <mergeCell ref="H3:H6"/>
    <mergeCell ref="E3:E6"/>
    <mergeCell ref="C7:I7"/>
    <mergeCell ref="J5:J6"/>
    <mergeCell ref="A60:K60"/>
    <mergeCell ref="A1:I1"/>
    <mergeCell ref="J1:K1"/>
    <mergeCell ref="B2:B6"/>
    <mergeCell ref="I2:K3"/>
    <mergeCell ref="I4:I6"/>
    <mergeCell ref="F3:F6"/>
  </mergeCells>
  <printOptions horizontalCentered="1" verticalCentered="1"/>
  <pageMargins left="0.75" right="0.75" top="0.699305555555556" bottom="0.449305556" header="0" footer="0"/>
  <pageSetup fitToHeight="1" fitToWidth="1" horizontalDpi="600" verticalDpi="600" orientation="landscape" scale="77"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K66"/>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1" customWidth="1"/>
  </cols>
  <sheetData>
    <row r="1" spans="1:11" s="45" customFormat="1" ht="12" customHeight="1" thickBot="1">
      <c r="A1" s="336" t="s">
        <v>61</v>
      </c>
      <c r="B1" s="336"/>
      <c r="C1" s="336"/>
      <c r="D1" s="336"/>
      <c r="E1" s="336"/>
      <c r="F1" s="336"/>
      <c r="G1" s="336"/>
      <c r="H1" s="336"/>
      <c r="I1" s="336"/>
      <c r="J1" s="296" t="s">
        <v>9</v>
      </c>
      <c r="K1" s="296"/>
    </row>
    <row r="2" spans="1:11" ht="12" customHeight="1" thickTop="1">
      <c r="A2" s="269" t="s">
        <v>26</v>
      </c>
      <c r="B2" s="266" t="s">
        <v>29</v>
      </c>
      <c r="C2" s="10" t="s">
        <v>0</v>
      </c>
      <c r="D2" s="41"/>
      <c r="E2" s="41"/>
      <c r="F2" s="41"/>
      <c r="G2" s="294" t="s">
        <v>51</v>
      </c>
      <c r="H2" s="295"/>
      <c r="I2" s="287" t="s">
        <v>52</v>
      </c>
      <c r="J2" s="288"/>
      <c r="K2" s="288"/>
    </row>
    <row r="3" spans="1:11" ht="12" customHeight="1">
      <c r="A3" s="270"/>
      <c r="B3" s="267"/>
      <c r="C3" s="272" t="s">
        <v>44</v>
      </c>
      <c r="D3" s="272" t="s">
        <v>1</v>
      </c>
      <c r="E3" s="272" t="s">
        <v>14</v>
      </c>
      <c r="F3" s="272" t="s">
        <v>43</v>
      </c>
      <c r="G3" s="272" t="s">
        <v>3</v>
      </c>
      <c r="H3" s="315"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64</v>
      </c>
    </row>
    <row r="6" spans="1:11" ht="12" customHeight="1">
      <c r="A6" s="271"/>
      <c r="B6" s="268"/>
      <c r="C6" s="274"/>
      <c r="D6" s="274"/>
      <c r="E6" s="274"/>
      <c r="F6" s="274"/>
      <c r="G6" s="274"/>
      <c r="H6" s="274"/>
      <c r="I6" s="274"/>
      <c r="J6" s="298"/>
      <c r="K6" s="48" t="s">
        <v>74</v>
      </c>
    </row>
    <row r="7" spans="1:11" ht="12" customHeight="1">
      <c r="A7"/>
      <c r="B7" s="51" t="s">
        <v>31</v>
      </c>
      <c r="C7" s="285" t="s">
        <v>36</v>
      </c>
      <c r="D7" s="285"/>
      <c r="E7" s="285"/>
      <c r="F7" s="285"/>
      <c r="G7" s="285"/>
      <c r="H7" s="285"/>
      <c r="I7" s="285"/>
      <c r="J7" s="291" t="s">
        <v>35</v>
      </c>
      <c r="K7" s="291"/>
    </row>
    <row r="8" spans="1:11" s="22" customFormat="1" ht="12" customHeight="1">
      <c r="A8" s="39">
        <v>1970</v>
      </c>
      <c r="B8" s="49">
        <v>205.052</v>
      </c>
      <c r="C8" s="52">
        <v>676.8168519602107</v>
      </c>
      <c r="D8" s="55">
        <v>245.28951800000002</v>
      </c>
      <c r="E8" s="54" t="s">
        <v>10</v>
      </c>
      <c r="F8" s="53">
        <f aca="true" t="shared" si="0" ref="F8:F38">SUM(C8,D8,E8)</f>
        <v>922.1063699602107</v>
      </c>
      <c r="G8" s="54">
        <v>68.124318</v>
      </c>
      <c r="H8" s="54" t="s">
        <v>10</v>
      </c>
      <c r="I8" s="53">
        <f aca="true" t="shared" si="1" ref="I8:I38">F8-SUM(G8,H8)</f>
        <v>853.9820519602107</v>
      </c>
      <c r="J8" s="40">
        <f aca="true" t="shared" si="2" ref="J8:J38">IF(I8=0,0,IF(B8=0,0,I8/B8))</f>
        <v>4.1647096929569605</v>
      </c>
      <c r="K8" s="40">
        <f>J8*1.709</f>
        <v>7.117488865263446</v>
      </c>
    </row>
    <row r="9" spans="1:11" ht="12" customHeight="1">
      <c r="A9" s="87">
        <v>1971</v>
      </c>
      <c r="B9" s="88">
        <v>207.661</v>
      </c>
      <c r="C9" s="89">
        <v>671.6559391456993</v>
      </c>
      <c r="D9" s="93">
        <v>259.685213</v>
      </c>
      <c r="E9" s="93" t="s">
        <v>10</v>
      </c>
      <c r="F9" s="91">
        <f t="shared" si="0"/>
        <v>931.3411521456993</v>
      </c>
      <c r="G9" s="93">
        <v>63.320616</v>
      </c>
      <c r="H9" s="93" t="s">
        <v>10</v>
      </c>
      <c r="I9" s="91">
        <f t="shared" si="1"/>
        <v>868.0205361456993</v>
      </c>
      <c r="J9" s="92">
        <f t="shared" si="2"/>
        <v>4.1799882315201184</v>
      </c>
      <c r="K9" s="92">
        <f aca="true" t="shared" si="3" ref="K9:K45">J9*1.709</f>
        <v>7.143599887667882</v>
      </c>
    </row>
    <row r="10" spans="1:11" ht="12" customHeight="1">
      <c r="A10" s="87">
        <v>1972</v>
      </c>
      <c r="B10" s="88">
        <v>209.896</v>
      </c>
      <c r="C10" s="89">
        <v>667.9695728496196</v>
      </c>
      <c r="D10" s="93">
        <v>249.57849800000002</v>
      </c>
      <c r="E10" s="93" t="s">
        <v>10</v>
      </c>
      <c r="F10" s="91">
        <f t="shared" si="0"/>
        <v>917.5480708496195</v>
      </c>
      <c r="G10" s="93">
        <v>71.31038</v>
      </c>
      <c r="H10" s="93" t="s">
        <v>10</v>
      </c>
      <c r="I10" s="91">
        <f t="shared" si="1"/>
        <v>846.2376908496195</v>
      </c>
      <c r="J10" s="92">
        <f t="shared" si="2"/>
        <v>4.031699941159524</v>
      </c>
      <c r="K10" s="92">
        <f t="shared" si="3"/>
        <v>6.890175199441627</v>
      </c>
    </row>
    <row r="11" spans="1:11" ht="12" customHeight="1">
      <c r="A11" s="87">
        <v>1973</v>
      </c>
      <c r="B11" s="88">
        <v>211.909</v>
      </c>
      <c r="C11" s="89">
        <v>551.4803978935049</v>
      </c>
      <c r="D11" s="93">
        <v>222.303829</v>
      </c>
      <c r="E11" s="93" t="s">
        <v>10</v>
      </c>
      <c r="F11" s="91">
        <f t="shared" si="0"/>
        <v>773.7842268935049</v>
      </c>
      <c r="G11" s="93">
        <v>78.764111</v>
      </c>
      <c r="H11" s="93" t="s">
        <v>10</v>
      </c>
      <c r="I11" s="91">
        <f t="shared" si="1"/>
        <v>695.0201158935049</v>
      </c>
      <c r="J11" s="92">
        <f t="shared" si="2"/>
        <v>3.2798046137422427</v>
      </c>
      <c r="K11" s="92">
        <f t="shared" si="3"/>
        <v>5.605186084885493</v>
      </c>
    </row>
    <row r="12" spans="1:11" ht="12" customHeight="1">
      <c r="A12" s="87">
        <v>1974</v>
      </c>
      <c r="B12" s="88">
        <v>213.854</v>
      </c>
      <c r="C12" s="89">
        <v>472.592159157402</v>
      </c>
      <c r="D12" s="93">
        <v>216.16994499999998</v>
      </c>
      <c r="E12" s="93" t="s">
        <v>10</v>
      </c>
      <c r="F12" s="91">
        <f t="shared" si="0"/>
        <v>688.7621041574021</v>
      </c>
      <c r="G12" s="93">
        <v>44.556371999999996</v>
      </c>
      <c r="H12" s="93" t="s">
        <v>10</v>
      </c>
      <c r="I12" s="91">
        <f t="shared" si="1"/>
        <v>644.205732157402</v>
      </c>
      <c r="J12" s="92">
        <f t="shared" si="2"/>
        <v>3.012362322693997</v>
      </c>
      <c r="K12" s="92">
        <f t="shared" si="3"/>
        <v>5.1481272094840405</v>
      </c>
    </row>
    <row r="13" spans="1:11" ht="12" customHeight="1">
      <c r="A13" s="87">
        <v>1975</v>
      </c>
      <c r="B13" s="88">
        <v>215.973</v>
      </c>
      <c r="C13" s="89">
        <v>484.3885313048566</v>
      </c>
      <c r="D13" s="93">
        <v>310.934862</v>
      </c>
      <c r="E13" s="93" t="s">
        <v>10</v>
      </c>
      <c r="F13" s="91">
        <f t="shared" si="0"/>
        <v>795.3233933048566</v>
      </c>
      <c r="G13" s="93">
        <v>39.633199</v>
      </c>
      <c r="H13" s="93" t="s">
        <v>10</v>
      </c>
      <c r="I13" s="91">
        <f t="shared" si="1"/>
        <v>755.6901943048566</v>
      </c>
      <c r="J13" s="92">
        <f t="shared" si="2"/>
        <v>3.499003089760556</v>
      </c>
      <c r="K13" s="92">
        <f t="shared" si="3"/>
        <v>5.97979628040079</v>
      </c>
    </row>
    <row r="14" spans="1:11" ht="12" customHeight="1">
      <c r="A14" s="39">
        <v>1976</v>
      </c>
      <c r="B14" s="49">
        <v>218.035</v>
      </c>
      <c r="C14" s="52">
        <v>436.173200702165</v>
      </c>
      <c r="D14" s="55">
        <v>368.00970899999993</v>
      </c>
      <c r="E14" s="55" t="s">
        <v>10</v>
      </c>
      <c r="F14" s="53">
        <f t="shared" si="0"/>
        <v>804.1829097021649</v>
      </c>
      <c r="G14" s="55">
        <v>34.340481</v>
      </c>
      <c r="H14" s="55" t="s">
        <v>10</v>
      </c>
      <c r="I14" s="53">
        <f t="shared" si="1"/>
        <v>769.842428702165</v>
      </c>
      <c r="J14" s="40">
        <f t="shared" si="2"/>
        <v>3.5308204127876945</v>
      </c>
      <c r="K14" s="40">
        <f t="shared" si="3"/>
        <v>6.03417208545417</v>
      </c>
    </row>
    <row r="15" spans="1:11" ht="12" customHeight="1">
      <c r="A15" s="39">
        <v>1977</v>
      </c>
      <c r="B15" s="49">
        <v>220.23899999999998</v>
      </c>
      <c r="C15" s="52">
        <v>419.11059098888234</v>
      </c>
      <c r="D15" s="55">
        <v>387.64520500000003</v>
      </c>
      <c r="E15" s="55" t="s">
        <v>10</v>
      </c>
      <c r="F15" s="53">
        <f t="shared" si="0"/>
        <v>806.7557959888824</v>
      </c>
      <c r="G15" s="55">
        <v>34.409922</v>
      </c>
      <c r="H15" s="55" t="s">
        <v>10</v>
      </c>
      <c r="I15" s="53">
        <f t="shared" si="1"/>
        <v>772.3458739888823</v>
      </c>
      <c r="J15" s="40">
        <f t="shared" si="2"/>
        <v>3.5068533456330733</v>
      </c>
      <c r="K15" s="40">
        <f t="shared" si="3"/>
        <v>5.9932123676869224</v>
      </c>
    </row>
    <row r="16" spans="1:11" ht="12" customHeight="1">
      <c r="A16" s="39">
        <v>1978</v>
      </c>
      <c r="B16" s="49">
        <v>222.585</v>
      </c>
      <c r="C16" s="52">
        <v>393.6805149210064</v>
      </c>
      <c r="D16" s="55">
        <v>381.50186199999996</v>
      </c>
      <c r="E16" s="55" t="s">
        <v>10</v>
      </c>
      <c r="F16" s="53">
        <f t="shared" si="0"/>
        <v>775.1823769210064</v>
      </c>
      <c r="G16" s="55">
        <v>31.022000999999996</v>
      </c>
      <c r="H16" s="55" t="s">
        <v>10</v>
      </c>
      <c r="I16" s="53">
        <f t="shared" si="1"/>
        <v>744.1603759210063</v>
      </c>
      <c r="J16" s="40">
        <f t="shared" si="2"/>
        <v>3.34326381346904</v>
      </c>
      <c r="K16" s="40">
        <f t="shared" si="3"/>
        <v>5.71363785721859</v>
      </c>
    </row>
    <row r="17" spans="1:11" ht="12" customHeight="1">
      <c r="A17" s="39">
        <v>1979</v>
      </c>
      <c r="B17" s="49">
        <v>225.055</v>
      </c>
      <c r="C17" s="52">
        <v>398.43183148039793</v>
      </c>
      <c r="D17" s="55">
        <v>450.237226</v>
      </c>
      <c r="E17" s="55" t="s">
        <v>10</v>
      </c>
      <c r="F17" s="53">
        <f t="shared" si="0"/>
        <v>848.6690574803979</v>
      </c>
      <c r="G17" s="55">
        <v>25.399703</v>
      </c>
      <c r="H17" s="55" t="s">
        <v>10</v>
      </c>
      <c r="I17" s="53">
        <f t="shared" si="1"/>
        <v>823.2693544803979</v>
      </c>
      <c r="J17" s="40">
        <f t="shared" si="2"/>
        <v>3.658080711294563</v>
      </c>
      <c r="K17" s="40">
        <f t="shared" si="3"/>
        <v>6.251659935602408</v>
      </c>
    </row>
    <row r="18" spans="1:11" ht="12" customHeight="1">
      <c r="A18" s="39">
        <v>1980</v>
      </c>
      <c r="B18" s="49">
        <v>227.726</v>
      </c>
      <c r="C18" s="52">
        <v>351.3633703920421</v>
      </c>
      <c r="D18" s="55">
        <v>461.90577299999995</v>
      </c>
      <c r="E18" s="55" t="s">
        <v>10</v>
      </c>
      <c r="F18" s="53">
        <f t="shared" si="0"/>
        <v>813.269143392042</v>
      </c>
      <c r="G18" s="55">
        <v>20.240153</v>
      </c>
      <c r="H18" s="55" t="s">
        <v>10</v>
      </c>
      <c r="I18" s="53">
        <f t="shared" si="1"/>
        <v>793.028990392042</v>
      </c>
      <c r="J18" s="40">
        <f t="shared" si="2"/>
        <v>3.48238229447688</v>
      </c>
      <c r="K18" s="40">
        <f t="shared" si="3"/>
        <v>5.9513913412609885</v>
      </c>
    </row>
    <row r="19" spans="1:11" ht="12" customHeight="1">
      <c r="A19" s="87">
        <v>1981</v>
      </c>
      <c r="B19" s="88">
        <v>229.966</v>
      </c>
      <c r="C19" s="89">
        <v>327.9812755997659</v>
      </c>
      <c r="D19" s="93">
        <v>429.725836</v>
      </c>
      <c r="E19" s="93" t="s">
        <v>10</v>
      </c>
      <c r="F19" s="91">
        <f t="shared" si="0"/>
        <v>757.707111599766</v>
      </c>
      <c r="G19" s="93">
        <v>23.533666</v>
      </c>
      <c r="H19" s="93" t="s">
        <v>10</v>
      </c>
      <c r="I19" s="91">
        <f t="shared" si="1"/>
        <v>734.173445599766</v>
      </c>
      <c r="J19" s="92">
        <f t="shared" si="2"/>
        <v>3.192530398405703</v>
      </c>
      <c r="K19" s="92">
        <f t="shared" si="3"/>
        <v>5.456034450875347</v>
      </c>
    </row>
    <row r="20" spans="1:11" ht="12" customHeight="1">
      <c r="A20" s="87">
        <v>1982</v>
      </c>
      <c r="B20" s="88">
        <v>232.188</v>
      </c>
      <c r="C20" s="89">
        <v>342.51609128145105</v>
      </c>
      <c r="D20" s="93">
        <v>427.803566</v>
      </c>
      <c r="E20" s="93" t="s">
        <v>10</v>
      </c>
      <c r="F20" s="91">
        <f t="shared" si="0"/>
        <v>770.3196572814511</v>
      </c>
      <c r="G20" s="93">
        <v>26.834037999999996</v>
      </c>
      <c r="H20" s="93" t="s">
        <v>10</v>
      </c>
      <c r="I20" s="91">
        <f t="shared" si="1"/>
        <v>743.4856192814511</v>
      </c>
      <c r="J20" s="92">
        <f t="shared" si="2"/>
        <v>3.202084600760811</v>
      </c>
      <c r="K20" s="92">
        <f t="shared" si="3"/>
        <v>5.472362582700226</v>
      </c>
    </row>
    <row r="21" spans="1:11" ht="12" customHeight="1">
      <c r="A21" s="87">
        <v>1983</v>
      </c>
      <c r="B21" s="88">
        <v>234.307</v>
      </c>
      <c r="C21" s="89">
        <v>380.4330017554125</v>
      </c>
      <c r="D21" s="93">
        <v>404.91331899999994</v>
      </c>
      <c r="E21" s="93" t="s">
        <v>10</v>
      </c>
      <c r="F21" s="91">
        <f t="shared" si="0"/>
        <v>785.3463207554124</v>
      </c>
      <c r="G21" s="93">
        <v>26.557970000000005</v>
      </c>
      <c r="H21" s="93" t="s">
        <v>10</v>
      </c>
      <c r="I21" s="91">
        <f t="shared" si="1"/>
        <v>758.7883507554125</v>
      </c>
      <c r="J21" s="92">
        <f t="shared" si="2"/>
        <v>3.2384365416116996</v>
      </c>
      <c r="K21" s="92">
        <f t="shared" si="3"/>
        <v>5.534488049614395</v>
      </c>
    </row>
    <row r="22" spans="1:11" ht="12" customHeight="1">
      <c r="A22" s="87">
        <v>1984</v>
      </c>
      <c r="B22" s="88">
        <v>236.348</v>
      </c>
      <c r="C22" s="89">
        <v>303.9672322995904</v>
      </c>
      <c r="D22" s="93">
        <v>418.09614600000003</v>
      </c>
      <c r="E22" s="93" t="s">
        <v>10</v>
      </c>
      <c r="F22" s="91">
        <f t="shared" si="0"/>
        <v>722.0633782995905</v>
      </c>
      <c r="G22" s="93">
        <v>28.096708000000003</v>
      </c>
      <c r="H22" s="93" t="s">
        <v>10</v>
      </c>
      <c r="I22" s="91">
        <f t="shared" si="1"/>
        <v>693.9666702995904</v>
      </c>
      <c r="J22" s="92">
        <f t="shared" si="2"/>
        <v>2.9362070772741484</v>
      </c>
      <c r="K22" s="92">
        <f t="shared" si="3"/>
        <v>5.01797789506152</v>
      </c>
    </row>
    <row r="23" spans="1:11" ht="12" customHeight="1">
      <c r="A23" s="87">
        <v>1985</v>
      </c>
      <c r="B23" s="88">
        <v>238.466</v>
      </c>
      <c r="C23" s="89">
        <v>278.6892919836161</v>
      </c>
      <c r="D23" s="93">
        <v>526.6273120000001</v>
      </c>
      <c r="E23" s="93" t="s">
        <v>10</v>
      </c>
      <c r="F23" s="91">
        <f t="shared" si="0"/>
        <v>805.3166039836162</v>
      </c>
      <c r="G23" s="93">
        <v>16.161388</v>
      </c>
      <c r="H23" s="93" t="s">
        <v>10</v>
      </c>
      <c r="I23" s="91">
        <f t="shared" si="1"/>
        <v>789.1552159836162</v>
      </c>
      <c r="J23" s="92">
        <f t="shared" si="2"/>
        <v>3.309298667246552</v>
      </c>
      <c r="K23" s="92">
        <f t="shared" si="3"/>
        <v>5.655591422324357</v>
      </c>
    </row>
    <row r="24" spans="1:11" ht="12" customHeight="1">
      <c r="A24" s="39">
        <v>1986</v>
      </c>
      <c r="B24" s="49">
        <v>240.651</v>
      </c>
      <c r="C24" s="52">
        <v>324.82153306026913</v>
      </c>
      <c r="D24" s="55">
        <v>558.733735</v>
      </c>
      <c r="E24" s="55" t="s">
        <v>10</v>
      </c>
      <c r="F24" s="53">
        <f t="shared" si="0"/>
        <v>883.5552680602691</v>
      </c>
      <c r="G24" s="55">
        <v>22.203246</v>
      </c>
      <c r="H24" s="55" t="s">
        <v>10</v>
      </c>
      <c r="I24" s="53">
        <f t="shared" si="1"/>
        <v>861.3520220602691</v>
      </c>
      <c r="J24" s="40">
        <f t="shared" si="2"/>
        <v>3.579258021201944</v>
      </c>
      <c r="K24" s="40">
        <f t="shared" si="3"/>
        <v>6.1169519582341225</v>
      </c>
    </row>
    <row r="25" spans="1:11" ht="12" customHeight="1">
      <c r="A25" s="39">
        <v>1987</v>
      </c>
      <c r="B25" s="49">
        <v>242.804</v>
      </c>
      <c r="C25" s="52">
        <v>222.02457577530714</v>
      </c>
      <c r="D25" s="55">
        <v>528.787349</v>
      </c>
      <c r="E25" s="55" t="s">
        <v>10</v>
      </c>
      <c r="F25" s="53">
        <f t="shared" si="0"/>
        <v>750.811924775307</v>
      </c>
      <c r="G25" s="55">
        <v>15.948803999999999</v>
      </c>
      <c r="H25" s="55" t="s">
        <v>10</v>
      </c>
      <c r="I25" s="53">
        <f t="shared" si="1"/>
        <v>734.863120775307</v>
      </c>
      <c r="J25" s="40">
        <f t="shared" si="2"/>
        <v>3.0265692524641565</v>
      </c>
      <c r="K25" s="40">
        <f t="shared" si="3"/>
        <v>5.172406852461243</v>
      </c>
    </row>
    <row r="26" spans="1:11" ht="12" customHeight="1">
      <c r="A26" s="39">
        <v>1988</v>
      </c>
      <c r="B26" s="49">
        <v>245.021</v>
      </c>
      <c r="C26" s="52">
        <v>209.29198361614976</v>
      </c>
      <c r="D26" s="55">
        <v>547.721483</v>
      </c>
      <c r="E26" s="55" t="s">
        <v>10</v>
      </c>
      <c r="F26" s="53">
        <f t="shared" si="0"/>
        <v>757.0134666161498</v>
      </c>
      <c r="G26" s="55">
        <v>27.545253</v>
      </c>
      <c r="H26" s="55" t="s">
        <v>10</v>
      </c>
      <c r="I26" s="53">
        <f t="shared" si="1"/>
        <v>729.4682136161498</v>
      </c>
      <c r="J26" s="40">
        <f t="shared" si="2"/>
        <v>2.9771660944006832</v>
      </c>
      <c r="K26" s="40">
        <f t="shared" si="3"/>
        <v>5.087976855330768</v>
      </c>
    </row>
    <row r="27" spans="1:11" ht="12" customHeight="1">
      <c r="A27" s="39">
        <v>1989</v>
      </c>
      <c r="B27" s="49">
        <v>247.342</v>
      </c>
      <c r="C27" s="52">
        <v>173.0836746635459</v>
      </c>
      <c r="D27" s="55">
        <v>649.3669009124</v>
      </c>
      <c r="E27" s="56" t="s">
        <v>10</v>
      </c>
      <c r="F27" s="53">
        <f t="shared" si="0"/>
        <v>822.4505755759459</v>
      </c>
      <c r="G27" s="55">
        <v>19.892105800000003</v>
      </c>
      <c r="H27" s="56" t="s">
        <v>10</v>
      </c>
      <c r="I27" s="53">
        <f t="shared" si="1"/>
        <v>802.5584697759459</v>
      </c>
      <c r="J27" s="40">
        <f t="shared" si="2"/>
        <v>3.244731868327845</v>
      </c>
      <c r="K27" s="40">
        <f t="shared" si="3"/>
        <v>5.545246762972288</v>
      </c>
    </row>
    <row r="28" spans="1:11" ht="12" customHeight="1">
      <c r="A28" s="39">
        <v>1990</v>
      </c>
      <c r="B28" s="49">
        <v>250.132</v>
      </c>
      <c r="C28" s="52">
        <v>172.68578115857227</v>
      </c>
      <c r="D28" s="56">
        <v>604.0185126</v>
      </c>
      <c r="E28" s="56" t="s">
        <v>10</v>
      </c>
      <c r="F28" s="53">
        <f t="shared" si="0"/>
        <v>776.7042937585722</v>
      </c>
      <c r="G28" s="56">
        <v>15.471882799999998</v>
      </c>
      <c r="H28" s="56" t="s">
        <v>10</v>
      </c>
      <c r="I28" s="53">
        <f t="shared" si="1"/>
        <v>761.2324109585722</v>
      </c>
      <c r="J28" s="40">
        <f t="shared" si="2"/>
        <v>3.0433227694120393</v>
      </c>
      <c r="K28" s="40">
        <f t="shared" si="3"/>
        <v>5.201038612925175</v>
      </c>
    </row>
    <row r="29" spans="1:11" ht="12" customHeight="1">
      <c r="A29" s="87">
        <v>1991</v>
      </c>
      <c r="B29" s="88">
        <v>253.493</v>
      </c>
      <c r="C29" s="89">
        <v>171.09420713867758</v>
      </c>
      <c r="D29" s="90">
        <v>632.8370438</v>
      </c>
      <c r="E29" s="90" t="s">
        <v>10</v>
      </c>
      <c r="F29" s="91">
        <f t="shared" si="0"/>
        <v>803.9312509386775</v>
      </c>
      <c r="G29" s="90">
        <v>18.5384814</v>
      </c>
      <c r="H29" s="90" t="s">
        <v>10</v>
      </c>
      <c r="I29" s="91">
        <f t="shared" si="1"/>
        <v>785.3927695386775</v>
      </c>
      <c r="J29" s="92">
        <f t="shared" si="2"/>
        <v>3.0982818836759893</v>
      </c>
      <c r="K29" s="92">
        <f t="shared" si="3"/>
        <v>5.294963739202266</v>
      </c>
    </row>
    <row r="30" spans="1:11" ht="12" customHeight="1">
      <c r="A30" s="87">
        <v>1992</v>
      </c>
      <c r="B30" s="88">
        <v>256.894</v>
      </c>
      <c r="C30" s="89">
        <v>167.1152720889409</v>
      </c>
      <c r="D30" s="90">
        <v>761.5550000000001</v>
      </c>
      <c r="E30" s="90" t="s">
        <v>10</v>
      </c>
      <c r="F30" s="91">
        <f t="shared" si="0"/>
        <v>928.6702720889409</v>
      </c>
      <c r="G30" s="90">
        <v>14.014642199999999</v>
      </c>
      <c r="H30" s="90" t="s">
        <v>10</v>
      </c>
      <c r="I30" s="91">
        <f t="shared" si="1"/>
        <v>914.6556298889409</v>
      </c>
      <c r="J30" s="92">
        <f t="shared" si="2"/>
        <v>3.5604398307821157</v>
      </c>
      <c r="K30" s="92">
        <f t="shared" si="3"/>
        <v>6.084791670806636</v>
      </c>
    </row>
    <row r="31" spans="1:11" ht="12" customHeight="1">
      <c r="A31" s="87">
        <v>1993</v>
      </c>
      <c r="B31" s="88">
        <v>260.255</v>
      </c>
      <c r="C31" s="89">
        <v>93.50497366881217</v>
      </c>
      <c r="D31" s="90">
        <v>761.96546805204</v>
      </c>
      <c r="E31" s="90" t="s">
        <v>10</v>
      </c>
      <c r="F31" s="91">
        <f t="shared" si="0"/>
        <v>855.4704417208523</v>
      </c>
      <c r="G31" s="90">
        <v>9.738280549242</v>
      </c>
      <c r="H31" s="90" t="s">
        <v>10</v>
      </c>
      <c r="I31" s="91">
        <f t="shared" si="1"/>
        <v>845.7321611716103</v>
      </c>
      <c r="J31" s="92">
        <f t="shared" si="2"/>
        <v>3.2496288685005488</v>
      </c>
      <c r="K31" s="92">
        <f t="shared" si="3"/>
        <v>5.553615736267438</v>
      </c>
    </row>
    <row r="32" spans="1:11" ht="12" customHeight="1">
      <c r="A32" s="87">
        <v>1994</v>
      </c>
      <c r="B32" s="88">
        <v>263.436</v>
      </c>
      <c r="C32" s="89">
        <v>93.50497366881217</v>
      </c>
      <c r="D32" s="90">
        <v>740.1392472814199</v>
      </c>
      <c r="E32" s="90" t="s">
        <v>10</v>
      </c>
      <c r="F32" s="91">
        <f t="shared" si="0"/>
        <v>833.644220950232</v>
      </c>
      <c r="G32" s="90">
        <v>8.332020518724</v>
      </c>
      <c r="H32" s="90" t="s">
        <v>10</v>
      </c>
      <c r="I32" s="91">
        <f t="shared" si="1"/>
        <v>825.312200431508</v>
      </c>
      <c r="J32" s="92">
        <f t="shared" si="2"/>
        <v>3.1328755387703584</v>
      </c>
      <c r="K32" s="92">
        <f t="shared" si="3"/>
        <v>5.354084295758542</v>
      </c>
    </row>
    <row r="33" spans="1:11" ht="12" customHeight="1">
      <c r="A33" s="87">
        <v>1995</v>
      </c>
      <c r="B33" s="88">
        <v>266.557</v>
      </c>
      <c r="C33" s="89">
        <v>87.53657109420712</v>
      </c>
      <c r="D33" s="90">
        <v>654.9769922283</v>
      </c>
      <c r="E33" s="90" t="s">
        <v>10</v>
      </c>
      <c r="F33" s="91">
        <f t="shared" si="0"/>
        <v>742.5135633225071</v>
      </c>
      <c r="G33" s="90">
        <v>7.9765935645059995</v>
      </c>
      <c r="H33" s="90" t="s">
        <v>10</v>
      </c>
      <c r="I33" s="91">
        <f t="shared" si="1"/>
        <v>734.5369697580012</v>
      </c>
      <c r="J33" s="92">
        <f t="shared" si="2"/>
        <v>2.75564689637864</v>
      </c>
      <c r="K33" s="92">
        <f t="shared" si="3"/>
        <v>4.7094005459110955</v>
      </c>
    </row>
    <row r="34" spans="1:11" ht="12" customHeight="1">
      <c r="A34" s="39">
        <v>1996</v>
      </c>
      <c r="B34" s="49">
        <v>269.667</v>
      </c>
      <c r="C34" s="52">
        <v>92.31129315389116</v>
      </c>
      <c r="D34" s="56">
        <v>659.8396828812599</v>
      </c>
      <c r="E34" s="56" t="s">
        <v>10</v>
      </c>
      <c r="F34" s="53">
        <f t="shared" si="0"/>
        <v>752.1509760351511</v>
      </c>
      <c r="G34" s="56">
        <v>7.549148223414</v>
      </c>
      <c r="H34" s="56" t="s">
        <v>10</v>
      </c>
      <c r="I34" s="53">
        <f t="shared" si="1"/>
        <v>744.601827811737</v>
      </c>
      <c r="J34" s="40">
        <f t="shared" si="2"/>
        <v>2.7611900151362128</v>
      </c>
      <c r="K34" s="40">
        <f t="shared" si="3"/>
        <v>4.7188737358677875</v>
      </c>
    </row>
    <row r="35" spans="1:11" ht="12" customHeight="1">
      <c r="A35" s="39">
        <v>1997</v>
      </c>
      <c r="B35" s="49">
        <v>272.912</v>
      </c>
      <c r="C35" s="52">
        <v>87.93446459918079</v>
      </c>
      <c r="D35" s="58">
        <v>661.2039691135199</v>
      </c>
      <c r="E35" s="58" t="s">
        <v>10</v>
      </c>
      <c r="F35" s="53">
        <f t="shared" si="0"/>
        <v>749.1384337127006</v>
      </c>
      <c r="G35" s="58">
        <v>8.337252086730002</v>
      </c>
      <c r="H35" s="58" t="s">
        <v>10</v>
      </c>
      <c r="I35" s="53">
        <f t="shared" si="1"/>
        <v>740.8011816259706</v>
      </c>
      <c r="J35" s="40">
        <f t="shared" si="2"/>
        <v>2.71443242373355</v>
      </c>
      <c r="K35" s="40">
        <f t="shared" si="3"/>
        <v>4.638965012160637</v>
      </c>
    </row>
    <row r="36" spans="1:11" ht="12" customHeight="1">
      <c r="A36" s="39">
        <v>1998</v>
      </c>
      <c r="B36" s="49">
        <v>276.115</v>
      </c>
      <c r="C36" s="52">
        <v>87.93446459918079</v>
      </c>
      <c r="D36" s="56">
        <v>548.398620189</v>
      </c>
      <c r="E36" s="56" t="s">
        <v>10</v>
      </c>
      <c r="F36" s="53">
        <f t="shared" si="0"/>
        <v>636.3330847881807</v>
      </c>
      <c r="G36" s="56">
        <v>10.335545718372</v>
      </c>
      <c r="H36" s="56" t="s">
        <v>10</v>
      </c>
      <c r="I36" s="53">
        <f t="shared" si="1"/>
        <v>625.9975390698087</v>
      </c>
      <c r="J36" s="40">
        <f t="shared" si="2"/>
        <v>2.2671623746258214</v>
      </c>
      <c r="K36" s="40">
        <f t="shared" si="3"/>
        <v>3.8745804982355287</v>
      </c>
    </row>
    <row r="37" spans="1:11" ht="12" customHeight="1">
      <c r="A37" s="39">
        <v>1999</v>
      </c>
      <c r="B37" s="49">
        <v>279.295</v>
      </c>
      <c r="C37" s="52">
        <v>91.51550614394381</v>
      </c>
      <c r="D37" s="56">
        <v>758.4242278258798</v>
      </c>
      <c r="E37" s="56" t="s">
        <v>10</v>
      </c>
      <c r="F37" s="53">
        <f t="shared" si="0"/>
        <v>849.9397339698237</v>
      </c>
      <c r="G37" s="56">
        <v>6.562220525028001</v>
      </c>
      <c r="H37" s="56" t="s">
        <v>10</v>
      </c>
      <c r="I37" s="53">
        <f t="shared" si="1"/>
        <v>843.3775134447957</v>
      </c>
      <c r="J37" s="40">
        <f t="shared" si="2"/>
        <v>3.0196656347045083</v>
      </c>
      <c r="K37" s="40">
        <f t="shared" si="3"/>
        <v>5.160608569710005</v>
      </c>
    </row>
    <row r="38" spans="1:11" ht="12" customHeight="1">
      <c r="A38" s="39">
        <v>2000</v>
      </c>
      <c r="B38" s="49">
        <v>282.385</v>
      </c>
      <c r="C38" s="52">
        <v>92.31129315389116</v>
      </c>
      <c r="D38" s="56">
        <v>704.3758710000001</v>
      </c>
      <c r="E38" s="56" t="s">
        <v>10</v>
      </c>
      <c r="F38" s="53">
        <f t="shared" si="0"/>
        <v>796.6871641538912</v>
      </c>
      <c r="G38" s="52">
        <v>5.545146825414</v>
      </c>
      <c r="H38" s="56" t="s">
        <v>10</v>
      </c>
      <c r="I38" s="53">
        <f t="shared" si="1"/>
        <v>791.1420173284772</v>
      </c>
      <c r="J38" s="40">
        <f t="shared" si="2"/>
        <v>2.8016432081324334</v>
      </c>
      <c r="K38" s="40">
        <f t="shared" si="3"/>
        <v>4.788008242698329</v>
      </c>
    </row>
    <row r="39" spans="1:11" ht="12" customHeight="1">
      <c r="A39" s="87">
        <v>2001</v>
      </c>
      <c r="B39" s="88">
        <v>285.309019</v>
      </c>
      <c r="C39" s="89">
        <v>84.75131655939144</v>
      </c>
      <c r="D39" s="90">
        <v>648.1364580000001</v>
      </c>
      <c r="E39" s="90" t="s">
        <v>10</v>
      </c>
      <c r="F39" s="91">
        <f aca="true" t="shared" si="4" ref="F39:F44">SUM(C39,D39,E39)</f>
        <v>732.8877745593915</v>
      </c>
      <c r="G39" s="89">
        <v>4.6808820904860005</v>
      </c>
      <c r="H39" s="90" t="s">
        <v>10</v>
      </c>
      <c r="I39" s="91">
        <f aca="true" t="shared" si="5" ref="I39:I44">F39-SUM(G39,H39)</f>
        <v>728.2068924689055</v>
      </c>
      <c r="J39" s="92">
        <f aca="true" t="shared" si="6" ref="J39:J44">IF(I39=0,0,IF(B39=0,0,I39/B39))</f>
        <v>2.5523444545189986</v>
      </c>
      <c r="K39" s="92">
        <f t="shared" si="3"/>
        <v>4.361956672772969</v>
      </c>
    </row>
    <row r="40" spans="1:11" ht="12" customHeight="1">
      <c r="A40" s="87">
        <v>2002</v>
      </c>
      <c r="B40" s="88">
        <v>288.104818</v>
      </c>
      <c r="C40" s="89">
        <v>80.77238150965475</v>
      </c>
      <c r="D40" s="90">
        <v>684.457367</v>
      </c>
      <c r="E40" s="90" t="s">
        <v>10</v>
      </c>
      <c r="F40" s="91">
        <f t="shared" si="4"/>
        <v>765.2297485096548</v>
      </c>
      <c r="G40" s="89">
        <v>4.213134054612</v>
      </c>
      <c r="H40" s="90" t="s">
        <v>10</v>
      </c>
      <c r="I40" s="91">
        <f t="shared" si="5"/>
        <v>761.0166144550427</v>
      </c>
      <c r="J40" s="92">
        <f t="shared" si="6"/>
        <v>2.6414574380878375</v>
      </c>
      <c r="K40" s="92">
        <f t="shared" si="3"/>
        <v>4.514250761692114</v>
      </c>
    </row>
    <row r="41" spans="1:11" ht="12" customHeight="1">
      <c r="A41" s="87">
        <v>2003</v>
      </c>
      <c r="B41" s="88">
        <v>290.819634</v>
      </c>
      <c r="C41" s="89">
        <v>67.64189584552369</v>
      </c>
      <c r="D41" s="90">
        <v>744.7396121699999</v>
      </c>
      <c r="E41" s="90" t="s">
        <v>10</v>
      </c>
      <c r="F41" s="91">
        <f t="shared" si="4"/>
        <v>812.3815080155235</v>
      </c>
      <c r="G41" s="89">
        <v>6.040787740000001</v>
      </c>
      <c r="H41" s="90" t="s">
        <v>10</v>
      </c>
      <c r="I41" s="91">
        <f t="shared" si="5"/>
        <v>806.3407202755235</v>
      </c>
      <c r="J41" s="92">
        <f t="shared" si="6"/>
        <v>2.7726488379925667</v>
      </c>
      <c r="K41" s="92">
        <f t="shared" si="3"/>
        <v>4.738456864129296</v>
      </c>
    </row>
    <row r="42" spans="1:11" ht="12" customHeight="1">
      <c r="A42" s="87">
        <v>2004</v>
      </c>
      <c r="B42" s="88">
        <v>293.463185</v>
      </c>
      <c r="C42" s="89">
        <v>46.15564657694558</v>
      </c>
      <c r="D42" s="90">
        <v>725.71999205</v>
      </c>
      <c r="E42" s="90" t="s">
        <v>10</v>
      </c>
      <c r="F42" s="91">
        <f t="shared" si="4"/>
        <v>771.8756386269456</v>
      </c>
      <c r="G42" s="89">
        <v>6.45139638</v>
      </c>
      <c r="H42" s="90" t="s">
        <v>10</v>
      </c>
      <c r="I42" s="91">
        <f t="shared" si="5"/>
        <v>765.4242422469456</v>
      </c>
      <c r="J42" s="92">
        <f t="shared" si="6"/>
        <v>2.6082462174836194</v>
      </c>
      <c r="K42" s="92">
        <f t="shared" si="3"/>
        <v>4.457492785679506</v>
      </c>
    </row>
    <row r="43" spans="1:11" ht="12" customHeight="1">
      <c r="A43" s="87">
        <v>2005</v>
      </c>
      <c r="B43" s="88">
        <v>296.186216</v>
      </c>
      <c r="C43" s="89">
        <v>42.17671152720888</v>
      </c>
      <c r="D43" s="90">
        <v>790.84956128</v>
      </c>
      <c r="E43" s="90" t="s">
        <v>10</v>
      </c>
      <c r="F43" s="91">
        <f t="shared" si="4"/>
        <v>833.0262728072089</v>
      </c>
      <c r="G43" s="89">
        <v>8.13648598</v>
      </c>
      <c r="H43" s="90" t="s">
        <v>10</v>
      </c>
      <c r="I43" s="91">
        <f t="shared" si="5"/>
        <v>824.8897868272089</v>
      </c>
      <c r="J43" s="92">
        <f t="shared" si="6"/>
        <v>2.7850377305445195</v>
      </c>
      <c r="K43" s="92">
        <f t="shared" si="3"/>
        <v>4.759629481500584</v>
      </c>
    </row>
    <row r="44" spans="1:11" ht="12" customHeight="1">
      <c r="A44" s="39">
        <v>2006</v>
      </c>
      <c r="B44" s="49">
        <v>298.995825</v>
      </c>
      <c r="C44" s="52">
        <v>35.41252194265652</v>
      </c>
      <c r="D44" s="56">
        <v>807.7300543099999</v>
      </c>
      <c r="E44" s="56" t="s">
        <v>10</v>
      </c>
      <c r="F44" s="53">
        <f t="shared" si="4"/>
        <v>843.1425762526565</v>
      </c>
      <c r="G44" s="52">
        <v>6.54686974</v>
      </c>
      <c r="H44" s="56" t="s">
        <v>10</v>
      </c>
      <c r="I44" s="53">
        <f t="shared" si="5"/>
        <v>836.5957065126564</v>
      </c>
      <c r="J44" s="40">
        <f t="shared" si="6"/>
        <v>2.79801802086252</v>
      </c>
      <c r="K44" s="40">
        <f t="shared" si="3"/>
        <v>4.781812797654047</v>
      </c>
    </row>
    <row r="45" spans="1:11" ht="12" customHeight="1">
      <c r="A45" s="116">
        <v>2007</v>
      </c>
      <c r="B45" s="49">
        <v>302.003917</v>
      </c>
      <c r="C45" s="60" t="s">
        <v>10</v>
      </c>
      <c r="D45" s="56">
        <v>774.842709</v>
      </c>
      <c r="E45" s="56" t="s">
        <v>10</v>
      </c>
      <c r="F45" s="53">
        <f aca="true" t="shared" si="7" ref="F45:F57">SUM(C45,D45,E45)</f>
        <v>774.842709</v>
      </c>
      <c r="G45" s="52">
        <v>6.9011499999999995</v>
      </c>
      <c r="H45" s="56" t="s">
        <v>10</v>
      </c>
      <c r="I45" s="53">
        <f aca="true" t="shared" si="8" ref="I45:I50">F45-SUM(G45,H45)</f>
        <v>767.941559</v>
      </c>
      <c r="J45" s="40">
        <f aca="true" t="shared" si="9" ref="J45:J50">IF(I45=0,0,IF(B45=0,0,I45/B45))</f>
        <v>2.5428198634920354</v>
      </c>
      <c r="K45" s="40">
        <f t="shared" si="3"/>
        <v>4.345679146707889</v>
      </c>
    </row>
    <row r="46" spans="1:11" ht="12" customHeight="1">
      <c r="A46" s="116">
        <v>2008</v>
      </c>
      <c r="B46" s="49">
        <v>304.797761</v>
      </c>
      <c r="C46" s="60" t="s">
        <v>10</v>
      </c>
      <c r="D46" s="56">
        <v>785.818175</v>
      </c>
      <c r="E46" s="56" t="s">
        <v>10</v>
      </c>
      <c r="F46" s="53">
        <f t="shared" si="7"/>
        <v>785.818175</v>
      </c>
      <c r="G46" s="52">
        <v>8.496812</v>
      </c>
      <c r="H46" s="56" t="s">
        <v>10</v>
      </c>
      <c r="I46" s="53">
        <f t="shared" si="8"/>
        <v>777.321363</v>
      </c>
      <c r="J46" s="40">
        <f t="shared" si="9"/>
        <v>2.5502856728662127</v>
      </c>
      <c r="K46" s="40">
        <f aca="true" t="shared" si="10" ref="K46:K51">J46*1.709</f>
        <v>4.358438214928357</v>
      </c>
    </row>
    <row r="47" spans="1:11" ht="12" customHeight="1">
      <c r="A47" s="116">
        <v>2009</v>
      </c>
      <c r="B47" s="49">
        <v>307.439406</v>
      </c>
      <c r="C47" s="60" t="s">
        <v>10</v>
      </c>
      <c r="D47" s="56">
        <v>753.6932126300001</v>
      </c>
      <c r="E47" s="56" t="s">
        <v>10</v>
      </c>
      <c r="F47" s="53">
        <f t="shared" si="7"/>
        <v>753.6932126300001</v>
      </c>
      <c r="G47" s="52">
        <v>7.471067000000001</v>
      </c>
      <c r="H47" s="56" t="s">
        <v>10</v>
      </c>
      <c r="I47" s="53">
        <f t="shared" si="8"/>
        <v>746.2221456300001</v>
      </c>
      <c r="J47" s="40">
        <f t="shared" si="9"/>
        <v>2.4272169769609824</v>
      </c>
      <c r="K47" s="40">
        <f t="shared" si="10"/>
        <v>4.148113813626319</v>
      </c>
    </row>
    <row r="48" spans="1:11" ht="12" customHeight="1">
      <c r="A48" s="39">
        <v>2010</v>
      </c>
      <c r="B48" s="49">
        <v>309.741279</v>
      </c>
      <c r="C48" s="60" t="s">
        <v>10</v>
      </c>
      <c r="D48" s="56">
        <v>702.8788559</v>
      </c>
      <c r="E48" s="56" t="s">
        <v>10</v>
      </c>
      <c r="F48" s="53">
        <f t="shared" si="7"/>
        <v>702.8788559</v>
      </c>
      <c r="G48" s="52">
        <v>4.90401629</v>
      </c>
      <c r="H48" s="56" t="s">
        <v>10</v>
      </c>
      <c r="I48" s="53">
        <f t="shared" si="8"/>
        <v>697.97483961</v>
      </c>
      <c r="J48" s="40">
        <f t="shared" si="9"/>
        <v>2.2534124023230366</v>
      </c>
      <c r="K48" s="40">
        <f t="shared" si="10"/>
        <v>3.8510817955700696</v>
      </c>
    </row>
    <row r="49" spans="1:11" ht="12" customHeight="1">
      <c r="A49" s="81">
        <v>2011</v>
      </c>
      <c r="B49" s="82">
        <v>311.973914</v>
      </c>
      <c r="C49" s="98" t="s">
        <v>10</v>
      </c>
      <c r="D49" s="84">
        <v>730.2662599199999</v>
      </c>
      <c r="E49" s="84" t="s">
        <v>10</v>
      </c>
      <c r="F49" s="85">
        <f t="shared" si="7"/>
        <v>730.2662599199999</v>
      </c>
      <c r="G49" s="96">
        <v>5.53210869</v>
      </c>
      <c r="H49" s="84" t="s">
        <v>10</v>
      </c>
      <c r="I49" s="85">
        <f t="shared" si="8"/>
        <v>724.73415123</v>
      </c>
      <c r="J49" s="86">
        <f t="shared" si="9"/>
        <v>2.323060097999091</v>
      </c>
      <c r="K49" s="86">
        <f t="shared" si="10"/>
        <v>3.9701097074804466</v>
      </c>
    </row>
    <row r="50" spans="1:11" ht="12" customHeight="1">
      <c r="A50" s="81">
        <v>2012</v>
      </c>
      <c r="B50" s="82">
        <v>314.167558</v>
      </c>
      <c r="C50" s="95" t="s">
        <v>10</v>
      </c>
      <c r="D50" s="84">
        <v>730.3509284299998</v>
      </c>
      <c r="E50" s="84" t="s">
        <v>10</v>
      </c>
      <c r="F50" s="85">
        <f t="shared" si="7"/>
        <v>730.3509284299998</v>
      </c>
      <c r="G50" s="96">
        <v>4.53833785</v>
      </c>
      <c r="H50" s="84" t="s">
        <v>10</v>
      </c>
      <c r="I50" s="85">
        <f t="shared" si="8"/>
        <v>725.8125905799999</v>
      </c>
      <c r="J50" s="86">
        <f t="shared" si="9"/>
        <v>2.3102722483522626</v>
      </c>
      <c r="K50" s="86">
        <f t="shared" si="10"/>
        <v>3.948255272434017</v>
      </c>
    </row>
    <row r="51" spans="1:11" ht="12" customHeight="1">
      <c r="A51" s="81">
        <v>2013</v>
      </c>
      <c r="B51" s="82">
        <v>316.294766</v>
      </c>
      <c r="C51" s="95" t="s">
        <v>10</v>
      </c>
      <c r="D51" s="84">
        <v>752.14444583</v>
      </c>
      <c r="E51" s="84" t="s">
        <v>10</v>
      </c>
      <c r="F51" s="85">
        <f t="shared" si="7"/>
        <v>752.14444583</v>
      </c>
      <c r="G51" s="96">
        <v>5.67885054</v>
      </c>
      <c r="H51" s="84" t="s">
        <v>10</v>
      </c>
      <c r="I51" s="85">
        <f aca="true" t="shared" si="11" ref="I51:I57">F51-SUM(G51,H51)</f>
        <v>746.46559529</v>
      </c>
      <c r="J51" s="86">
        <f aca="true" t="shared" si="12" ref="J51:J57">IF(I51=0,0,IF(B51=0,0,I51/B51))</f>
        <v>2.3600314501884614</v>
      </c>
      <c r="K51" s="86">
        <f t="shared" si="10"/>
        <v>4.03329374837208</v>
      </c>
    </row>
    <row r="52" spans="1:11" ht="12" customHeight="1">
      <c r="A52" s="81">
        <v>2014</v>
      </c>
      <c r="B52" s="82">
        <v>318.576955</v>
      </c>
      <c r="C52" s="95" t="s">
        <v>10</v>
      </c>
      <c r="D52" s="84">
        <v>694.3757523099999</v>
      </c>
      <c r="E52" s="84" t="s">
        <v>10</v>
      </c>
      <c r="F52" s="85">
        <f t="shared" si="7"/>
        <v>694.3757523099999</v>
      </c>
      <c r="G52" s="96">
        <v>4.6739706</v>
      </c>
      <c r="H52" s="84" t="s">
        <v>10</v>
      </c>
      <c r="I52" s="85">
        <f t="shared" si="11"/>
        <v>689.70178171</v>
      </c>
      <c r="J52" s="86">
        <f t="shared" si="12"/>
        <v>2.1649456148201303</v>
      </c>
      <c r="K52" s="86">
        <f aca="true" t="shared" si="13" ref="K52:K57">J52*1.709</f>
        <v>3.6998920557276027</v>
      </c>
    </row>
    <row r="53" spans="1:11" ht="12" customHeight="1">
      <c r="A53" s="81">
        <v>2015</v>
      </c>
      <c r="B53" s="82">
        <v>320.870703</v>
      </c>
      <c r="C53" s="95" t="s">
        <v>10</v>
      </c>
      <c r="D53" s="84">
        <v>738.9854782000001</v>
      </c>
      <c r="E53" s="84" t="s">
        <v>10</v>
      </c>
      <c r="F53" s="85">
        <f t="shared" si="7"/>
        <v>738.9854782000001</v>
      </c>
      <c r="G53" s="96">
        <v>5.7273897</v>
      </c>
      <c r="H53" s="84" t="s">
        <v>10</v>
      </c>
      <c r="I53" s="85">
        <f t="shared" si="11"/>
        <v>733.2580885000001</v>
      </c>
      <c r="J53" s="86">
        <f t="shared" si="12"/>
        <v>2.2852135818083714</v>
      </c>
      <c r="K53" s="86">
        <f t="shared" si="13"/>
        <v>3.9054300113105067</v>
      </c>
    </row>
    <row r="54" spans="1:11" ht="12" customHeight="1">
      <c r="A54" s="146">
        <v>2016</v>
      </c>
      <c r="B54" s="147">
        <v>323.161011</v>
      </c>
      <c r="C54" s="130" t="s">
        <v>10</v>
      </c>
      <c r="D54" s="132">
        <v>708.2281419</v>
      </c>
      <c r="E54" s="132" t="s">
        <v>10</v>
      </c>
      <c r="F54" s="131">
        <f t="shared" si="7"/>
        <v>708.2281419</v>
      </c>
      <c r="G54" s="156">
        <v>6.19177569</v>
      </c>
      <c r="H54" s="132" t="s">
        <v>10</v>
      </c>
      <c r="I54" s="131">
        <f t="shared" si="11"/>
        <v>702.03636621</v>
      </c>
      <c r="J54" s="133">
        <f t="shared" si="12"/>
        <v>2.1724042886163644</v>
      </c>
      <c r="K54" s="133">
        <f t="shared" si="13"/>
        <v>3.712638929245367</v>
      </c>
    </row>
    <row r="55" spans="1:11" ht="12" customHeight="1">
      <c r="A55" s="165">
        <v>2017</v>
      </c>
      <c r="B55" s="147">
        <v>325.20603</v>
      </c>
      <c r="C55" s="130" t="s">
        <v>10</v>
      </c>
      <c r="D55" s="132">
        <v>695.83776061</v>
      </c>
      <c r="E55" s="132" t="s">
        <v>10</v>
      </c>
      <c r="F55" s="131">
        <f t="shared" si="7"/>
        <v>695.83776061</v>
      </c>
      <c r="G55" s="156">
        <v>5.884319100000001</v>
      </c>
      <c r="H55" s="132" t="s">
        <v>10</v>
      </c>
      <c r="I55" s="131">
        <f t="shared" si="11"/>
        <v>689.9534415100001</v>
      </c>
      <c r="J55" s="133">
        <f t="shared" si="12"/>
        <v>2.1215887095020967</v>
      </c>
      <c r="K55" s="133">
        <f t="shared" si="13"/>
        <v>3.6257951045390833</v>
      </c>
    </row>
    <row r="56" spans="1:11" ht="12" customHeight="1">
      <c r="A56" s="39">
        <v>2018</v>
      </c>
      <c r="B56" s="123">
        <v>326.923976</v>
      </c>
      <c r="C56" s="209" t="s">
        <v>10</v>
      </c>
      <c r="D56" s="193">
        <v>660.5548644600001</v>
      </c>
      <c r="E56" s="202" t="s">
        <v>10</v>
      </c>
      <c r="F56" s="187">
        <f t="shared" si="7"/>
        <v>660.5548644600001</v>
      </c>
      <c r="G56" s="210">
        <v>4.69664955</v>
      </c>
      <c r="H56" s="202" t="s">
        <v>10</v>
      </c>
      <c r="I56" s="187">
        <f t="shared" si="11"/>
        <v>655.8582149100001</v>
      </c>
      <c r="J56" s="211">
        <f t="shared" si="12"/>
        <v>2.0061490225788767</v>
      </c>
      <c r="K56" s="211">
        <f t="shared" si="13"/>
        <v>3.4285086795873005</v>
      </c>
    </row>
    <row r="57" spans="1:11" ht="12" customHeight="1" thickBot="1">
      <c r="A57" s="206">
        <v>2019</v>
      </c>
      <c r="B57" s="173">
        <v>328.475998</v>
      </c>
      <c r="C57" s="207" t="s">
        <v>10</v>
      </c>
      <c r="D57" s="171">
        <v>649.9571935977541</v>
      </c>
      <c r="E57" s="199" t="s">
        <v>10</v>
      </c>
      <c r="F57" s="191">
        <f t="shared" si="7"/>
        <v>649.9571935977541</v>
      </c>
      <c r="G57" s="205">
        <v>3.663036773172</v>
      </c>
      <c r="H57" s="199" t="s">
        <v>10</v>
      </c>
      <c r="I57" s="191">
        <f t="shared" si="11"/>
        <v>646.294156824582</v>
      </c>
      <c r="J57" s="208">
        <f t="shared" si="12"/>
        <v>1.9675536744227566</v>
      </c>
      <c r="K57" s="208">
        <f t="shared" si="13"/>
        <v>3.3625492295884913</v>
      </c>
    </row>
    <row r="58" spans="1:11" ht="12" customHeight="1" thickTop="1">
      <c r="A58" s="303" t="s">
        <v>30</v>
      </c>
      <c r="B58" s="304"/>
      <c r="C58" s="304"/>
      <c r="D58" s="304"/>
      <c r="E58" s="304"/>
      <c r="F58" s="304"/>
      <c r="G58" s="304"/>
      <c r="H58" s="304"/>
      <c r="I58" s="304"/>
      <c r="J58" s="304"/>
      <c r="K58" s="305"/>
    </row>
    <row r="59" spans="1:11" ht="12" customHeight="1">
      <c r="A59" s="337"/>
      <c r="B59" s="338"/>
      <c r="C59" s="338"/>
      <c r="D59" s="338"/>
      <c r="E59" s="338"/>
      <c r="F59" s="338"/>
      <c r="G59" s="338"/>
      <c r="H59" s="338"/>
      <c r="I59" s="338"/>
      <c r="J59" s="338"/>
      <c r="K59" s="339"/>
    </row>
    <row r="60" spans="1:11" ht="12" customHeight="1">
      <c r="A60" s="340" t="s">
        <v>86</v>
      </c>
      <c r="B60" s="341"/>
      <c r="C60" s="341"/>
      <c r="D60" s="341"/>
      <c r="E60" s="341"/>
      <c r="F60" s="341"/>
      <c r="G60" s="341"/>
      <c r="H60" s="341"/>
      <c r="I60" s="341"/>
      <c r="J60" s="341"/>
      <c r="K60" s="342"/>
    </row>
    <row r="61" spans="1:11" ht="12" customHeight="1">
      <c r="A61" s="343"/>
      <c r="B61" s="344"/>
      <c r="C61" s="344"/>
      <c r="D61" s="344"/>
      <c r="E61" s="344"/>
      <c r="F61" s="344"/>
      <c r="G61" s="344"/>
      <c r="H61" s="344"/>
      <c r="I61" s="344"/>
      <c r="J61" s="344"/>
      <c r="K61" s="345"/>
    </row>
    <row r="62" spans="1:11" ht="12" customHeight="1">
      <c r="A62" s="337"/>
      <c r="B62" s="338"/>
      <c r="C62" s="338"/>
      <c r="D62" s="338"/>
      <c r="E62" s="338"/>
      <c r="F62" s="338"/>
      <c r="G62" s="338"/>
      <c r="H62" s="338"/>
      <c r="I62" s="338"/>
      <c r="J62" s="338"/>
      <c r="K62" s="339"/>
    </row>
    <row r="63" spans="1:11" ht="12" customHeight="1">
      <c r="A63" s="300" t="s">
        <v>85</v>
      </c>
      <c r="B63" s="301"/>
      <c r="C63" s="301"/>
      <c r="D63" s="301"/>
      <c r="E63" s="301"/>
      <c r="F63" s="301"/>
      <c r="G63" s="301"/>
      <c r="H63" s="301"/>
      <c r="I63" s="301"/>
      <c r="J63" s="301"/>
      <c r="K63" s="302"/>
    </row>
    <row r="66" spans="4:8" ht="12" customHeight="1">
      <c r="D66" s="23"/>
      <c r="E66" s="24"/>
      <c r="H66" s="14" t="s">
        <v>21</v>
      </c>
    </row>
  </sheetData>
  <sheetProtection/>
  <mergeCells count="21">
    <mergeCell ref="C7:I7"/>
    <mergeCell ref="I4:I6"/>
    <mergeCell ref="A2:A6"/>
    <mergeCell ref="H3:H6"/>
    <mergeCell ref="B2:B6"/>
    <mergeCell ref="A1:I1"/>
    <mergeCell ref="J7:K7"/>
    <mergeCell ref="F3:F6"/>
    <mergeCell ref="G3:G6"/>
    <mergeCell ref="J1:K1"/>
    <mergeCell ref="G2:H2"/>
    <mergeCell ref="C3:C6"/>
    <mergeCell ref="I2:K3"/>
    <mergeCell ref="A63:K63"/>
    <mergeCell ref="A58:K58"/>
    <mergeCell ref="J5:J6"/>
    <mergeCell ref="E3:E6"/>
    <mergeCell ref="D3:D6"/>
    <mergeCell ref="A62:K62"/>
    <mergeCell ref="A59:K59"/>
    <mergeCell ref="A60:K61"/>
  </mergeCells>
  <printOptions horizontalCentered="1" verticalCentered="1"/>
  <pageMargins left="0.75" right="0.75" top="0.699305555555556" bottom="0.449305556" header="0" footer="0"/>
  <pageSetup fitToHeight="1" fitToWidth="1" horizontalDpi="600" verticalDpi="600" orientation="landscape" scale="77" r:id="rId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K62"/>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0" customWidth="1"/>
  </cols>
  <sheetData>
    <row r="1" spans="1:11" s="44" customFormat="1" ht="12" customHeight="1" thickBot="1">
      <c r="A1" s="336" t="s">
        <v>62</v>
      </c>
      <c r="B1" s="336"/>
      <c r="C1" s="336"/>
      <c r="D1" s="336"/>
      <c r="E1" s="336"/>
      <c r="F1" s="336"/>
      <c r="G1" s="336"/>
      <c r="H1" s="336"/>
      <c r="I1" s="336"/>
      <c r="J1" s="296" t="s">
        <v>9</v>
      </c>
      <c r="K1" s="296"/>
    </row>
    <row r="2" spans="1:11" ht="12" customHeight="1" thickTop="1">
      <c r="A2" s="269" t="s">
        <v>26</v>
      </c>
      <c r="B2" s="266" t="s">
        <v>27</v>
      </c>
      <c r="C2" s="10" t="s">
        <v>0</v>
      </c>
      <c r="D2" s="41"/>
      <c r="E2" s="41"/>
      <c r="F2" s="41"/>
      <c r="G2" s="294" t="s">
        <v>51</v>
      </c>
      <c r="H2" s="295"/>
      <c r="I2" s="287" t="s">
        <v>56</v>
      </c>
      <c r="J2" s="288"/>
      <c r="K2" s="288"/>
    </row>
    <row r="3" spans="1:11" ht="12" customHeight="1">
      <c r="A3" s="270"/>
      <c r="B3" s="267"/>
      <c r="C3" s="272" t="s">
        <v>5</v>
      </c>
      <c r="D3" s="272" t="s">
        <v>1</v>
      </c>
      <c r="E3" s="272" t="s">
        <v>14</v>
      </c>
      <c r="F3" s="272" t="s">
        <v>28</v>
      </c>
      <c r="G3" s="272" t="s">
        <v>3</v>
      </c>
      <c r="H3" s="315"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94</v>
      </c>
    </row>
    <row r="6" spans="1:11" ht="12" customHeight="1">
      <c r="A6" s="271"/>
      <c r="B6" s="268"/>
      <c r="C6" s="274"/>
      <c r="D6" s="274"/>
      <c r="E6" s="274"/>
      <c r="F6" s="274"/>
      <c r="G6" s="274"/>
      <c r="H6" s="274"/>
      <c r="I6" s="274"/>
      <c r="J6" s="298"/>
      <c r="K6" s="48" t="s">
        <v>76</v>
      </c>
    </row>
    <row r="7" spans="1:11" ht="12" customHeight="1">
      <c r="A7" s="76"/>
      <c r="B7" s="51" t="s">
        <v>31</v>
      </c>
      <c r="C7" s="285" t="s">
        <v>36</v>
      </c>
      <c r="D7" s="285"/>
      <c r="E7" s="285"/>
      <c r="F7" s="285"/>
      <c r="G7" s="285"/>
      <c r="H7" s="285"/>
      <c r="I7" s="285"/>
      <c r="J7" s="292" t="s">
        <v>4</v>
      </c>
      <c r="K7" s="292"/>
    </row>
    <row r="8" spans="1:11" ht="12" customHeight="1">
      <c r="A8" s="39">
        <v>1970</v>
      </c>
      <c r="B8" s="49">
        <v>203.849</v>
      </c>
      <c r="C8" s="52">
        <v>39.6</v>
      </c>
      <c r="D8" s="55">
        <v>1.3</v>
      </c>
      <c r="E8" s="54">
        <v>41.3</v>
      </c>
      <c r="F8" s="53">
        <f aca="true" t="shared" si="0" ref="F8:F38">SUM(C8,D8,E8)</f>
        <v>82.19999999999999</v>
      </c>
      <c r="G8" s="54">
        <v>0.8</v>
      </c>
      <c r="H8" s="54">
        <v>20.3</v>
      </c>
      <c r="I8" s="53">
        <f aca="true" t="shared" si="1" ref="I8:I38">F8-SUM(G8,H8)</f>
        <v>61.09999999999999</v>
      </c>
      <c r="J8" s="213">
        <f aca="true" t="shared" si="2" ref="J8:J38">IF(I8=0,0,IF(B8=0,0,I8/B8))</f>
        <v>0.2997316641239348</v>
      </c>
      <c r="K8" s="213">
        <f>J8/1.51</f>
        <v>0.19849779081055285</v>
      </c>
    </row>
    <row r="9" spans="1:11" ht="12" customHeight="1">
      <c r="A9" s="87">
        <v>1971</v>
      </c>
      <c r="B9" s="88">
        <v>206.46599999999998</v>
      </c>
      <c r="C9" s="89">
        <v>69.5</v>
      </c>
      <c r="D9" s="93">
        <v>1.6</v>
      </c>
      <c r="E9" s="93">
        <v>20.2</v>
      </c>
      <c r="F9" s="91">
        <f t="shared" si="0"/>
        <v>91.3</v>
      </c>
      <c r="G9" s="93">
        <v>1.2</v>
      </c>
      <c r="H9" s="93">
        <v>16.9</v>
      </c>
      <c r="I9" s="91">
        <f t="shared" si="1"/>
        <v>73.2</v>
      </c>
      <c r="J9" s="214">
        <f t="shared" si="2"/>
        <v>0.3545377931475401</v>
      </c>
      <c r="K9" s="214">
        <f aca="true" t="shared" si="3" ref="K9:K45">J9/1.51</f>
        <v>0.23479324049505965</v>
      </c>
    </row>
    <row r="10" spans="1:11" ht="12" customHeight="1">
      <c r="A10" s="87">
        <v>1972</v>
      </c>
      <c r="B10" s="88">
        <v>208.917</v>
      </c>
      <c r="C10" s="89">
        <v>22.5</v>
      </c>
      <c r="D10" s="93">
        <v>2</v>
      </c>
      <c r="E10" s="93">
        <v>16.9</v>
      </c>
      <c r="F10" s="91">
        <f t="shared" si="0"/>
        <v>41.4</v>
      </c>
      <c r="G10" s="93">
        <v>0.8</v>
      </c>
      <c r="H10" s="93">
        <v>2.5</v>
      </c>
      <c r="I10" s="91">
        <f t="shared" si="1"/>
        <v>38.1</v>
      </c>
      <c r="J10" s="214">
        <f t="shared" si="2"/>
        <v>0.18236907480004022</v>
      </c>
      <c r="K10" s="214">
        <f t="shared" si="3"/>
        <v>0.12077422172188094</v>
      </c>
    </row>
    <row r="11" spans="1:11" ht="12" customHeight="1">
      <c r="A11" s="87">
        <v>1973</v>
      </c>
      <c r="B11" s="88">
        <v>210.985</v>
      </c>
      <c r="C11" s="89">
        <v>65.6</v>
      </c>
      <c r="D11" s="93">
        <v>2.1</v>
      </c>
      <c r="E11" s="93">
        <v>2.5</v>
      </c>
      <c r="F11" s="91">
        <f t="shared" si="0"/>
        <v>70.19999999999999</v>
      </c>
      <c r="G11" s="93">
        <v>1.2</v>
      </c>
      <c r="H11" s="93">
        <v>9.8</v>
      </c>
      <c r="I11" s="91">
        <f t="shared" si="1"/>
        <v>59.19999999999999</v>
      </c>
      <c r="J11" s="214">
        <f t="shared" si="2"/>
        <v>0.28058866744081323</v>
      </c>
      <c r="K11" s="214">
        <f t="shared" si="3"/>
        <v>0.18582030956345247</v>
      </c>
    </row>
    <row r="12" spans="1:11" ht="12" customHeight="1">
      <c r="A12" s="87">
        <v>1974</v>
      </c>
      <c r="B12" s="88">
        <v>212.932</v>
      </c>
      <c r="C12" s="89">
        <v>65.4</v>
      </c>
      <c r="D12" s="93">
        <v>1.7</v>
      </c>
      <c r="E12" s="93">
        <v>9.8</v>
      </c>
      <c r="F12" s="91">
        <f t="shared" si="0"/>
        <v>76.9</v>
      </c>
      <c r="G12" s="93">
        <v>0.9</v>
      </c>
      <c r="H12" s="93">
        <v>16.8</v>
      </c>
      <c r="I12" s="91">
        <f t="shared" si="1"/>
        <v>59.2</v>
      </c>
      <c r="J12" s="214">
        <f t="shared" si="2"/>
        <v>0.27802303082674285</v>
      </c>
      <c r="K12" s="214">
        <f t="shared" si="3"/>
        <v>0.1841212124680416</v>
      </c>
    </row>
    <row r="13" spans="1:11" ht="12" customHeight="1">
      <c r="A13" s="87">
        <v>1975</v>
      </c>
      <c r="B13" s="88">
        <v>214.931</v>
      </c>
      <c r="C13" s="89">
        <v>70.97</v>
      </c>
      <c r="D13" s="93">
        <v>2.1</v>
      </c>
      <c r="E13" s="93">
        <v>16.8</v>
      </c>
      <c r="F13" s="91">
        <f t="shared" si="0"/>
        <v>89.86999999999999</v>
      </c>
      <c r="G13" s="93">
        <v>1.2</v>
      </c>
      <c r="H13" s="93">
        <v>36</v>
      </c>
      <c r="I13" s="91">
        <f t="shared" si="1"/>
        <v>52.66999999999999</v>
      </c>
      <c r="J13" s="214">
        <f t="shared" si="2"/>
        <v>0.24505538986930683</v>
      </c>
      <c r="K13" s="214">
        <f t="shared" si="3"/>
        <v>0.1622883376617926</v>
      </c>
    </row>
    <row r="14" spans="1:11" ht="12" customHeight="1">
      <c r="A14" s="39">
        <v>1976</v>
      </c>
      <c r="B14" s="49">
        <v>217.095</v>
      </c>
      <c r="C14" s="52">
        <v>63.11800000000001</v>
      </c>
      <c r="D14" s="55">
        <v>2.1</v>
      </c>
      <c r="E14" s="55">
        <v>36</v>
      </c>
      <c r="F14" s="53">
        <f t="shared" si="0"/>
        <v>101.218</v>
      </c>
      <c r="G14" s="55">
        <v>2</v>
      </c>
      <c r="H14" s="55">
        <v>26.7</v>
      </c>
      <c r="I14" s="53">
        <f t="shared" si="1"/>
        <v>72.518</v>
      </c>
      <c r="J14" s="213">
        <f t="shared" si="2"/>
        <v>0.3340380939220157</v>
      </c>
      <c r="K14" s="213">
        <f t="shared" si="3"/>
        <v>0.22121728074305677</v>
      </c>
    </row>
    <row r="15" spans="1:11" ht="12" customHeight="1">
      <c r="A15" s="39">
        <v>1977</v>
      </c>
      <c r="B15" s="49">
        <v>219.179</v>
      </c>
      <c r="C15" s="52">
        <v>42.884</v>
      </c>
      <c r="D15" s="55">
        <v>1.8</v>
      </c>
      <c r="E15" s="55">
        <v>26.7</v>
      </c>
      <c r="F15" s="53">
        <f t="shared" si="0"/>
        <v>71.384</v>
      </c>
      <c r="G15" s="55">
        <v>1.6</v>
      </c>
      <c r="H15" s="55">
        <v>18.5</v>
      </c>
      <c r="I15" s="53">
        <f t="shared" si="1"/>
        <v>51.284</v>
      </c>
      <c r="J15" s="213">
        <f t="shared" si="2"/>
        <v>0.23398227019924353</v>
      </c>
      <c r="K15" s="213">
        <f t="shared" si="3"/>
        <v>0.1549551458273136</v>
      </c>
    </row>
    <row r="16" spans="1:11" ht="12" customHeight="1">
      <c r="A16" s="39">
        <v>1978</v>
      </c>
      <c r="B16" s="49">
        <v>221.47699999999998</v>
      </c>
      <c r="C16" s="52">
        <v>49.528</v>
      </c>
      <c r="D16" s="55">
        <v>2.6</v>
      </c>
      <c r="E16" s="55">
        <v>18.5</v>
      </c>
      <c r="F16" s="53">
        <f t="shared" si="0"/>
        <v>70.628</v>
      </c>
      <c r="G16" s="55">
        <v>1</v>
      </c>
      <c r="H16" s="55">
        <v>12.5</v>
      </c>
      <c r="I16" s="53">
        <f t="shared" si="1"/>
        <v>57.128</v>
      </c>
      <c r="J16" s="213">
        <f t="shared" si="2"/>
        <v>0.2579410051608068</v>
      </c>
      <c r="K16" s="213">
        <f t="shared" si="3"/>
        <v>0.17082185772238861</v>
      </c>
    </row>
    <row r="17" spans="1:11" ht="12" customHeight="1">
      <c r="A17" s="39">
        <v>1979</v>
      </c>
      <c r="B17" s="49">
        <v>223.865</v>
      </c>
      <c r="C17" s="52">
        <v>36.24</v>
      </c>
      <c r="D17" s="55">
        <v>1.7</v>
      </c>
      <c r="E17" s="55">
        <v>12.5</v>
      </c>
      <c r="F17" s="53">
        <f t="shared" si="0"/>
        <v>50.440000000000005</v>
      </c>
      <c r="G17" s="55">
        <v>1.1</v>
      </c>
      <c r="H17" s="55">
        <v>6.8</v>
      </c>
      <c r="I17" s="53">
        <f t="shared" si="1"/>
        <v>42.540000000000006</v>
      </c>
      <c r="J17" s="213">
        <f t="shared" si="2"/>
        <v>0.19002523842494362</v>
      </c>
      <c r="K17" s="213">
        <f t="shared" si="3"/>
        <v>0.12584452875824081</v>
      </c>
    </row>
    <row r="18" spans="1:11" ht="12" customHeight="1">
      <c r="A18" s="39">
        <v>1980</v>
      </c>
      <c r="B18" s="49">
        <v>226.451</v>
      </c>
      <c r="C18" s="52">
        <v>55.87</v>
      </c>
      <c r="D18" s="55">
        <v>1.8</v>
      </c>
      <c r="E18" s="55">
        <v>6.8</v>
      </c>
      <c r="F18" s="53">
        <f t="shared" si="0"/>
        <v>64.47</v>
      </c>
      <c r="G18" s="55">
        <v>1.1</v>
      </c>
      <c r="H18" s="55">
        <v>22.9</v>
      </c>
      <c r="I18" s="53">
        <f t="shared" si="1"/>
        <v>40.47</v>
      </c>
      <c r="J18" s="213">
        <f t="shared" si="2"/>
        <v>0.17871415891296571</v>
      </c>
      <c r="K18" s="213">
        <f t="shared" si="3"/>
        <v>0.1183537476244806</v>
      </c>
    </row>
    <row r="19" spans="1:11" ht="12" customHeight="1">
      <c r="A19" s="87">
        <v>1981</v>
      </c>
      <c r="B19" s="88">
        <v>228.937</v>
      </c>
      <c r="C19" s="89">
        <v>51.038</v>
      </c>
      <c r="D19" s="93">
        <v>1.6</v>
      </c>
      <c r="E19" s="93">
        <v>22.9</v>
      </c>
      <c r="F19" s="91">
        <f t="shared" si="0"/>
        <v>75.538</v>
      </c>
      <c r="G19" s="93">
        <v>0.9</v>
      </c>
      <c r="H19" s="93">
        <v>28.2</v>
      </c>
      <c r="I19" s="91">
        <f t="shared" si="1"/>
        <v>46.438</v>
      </c>
      <c r="J19" s="214">
        <f t="shared" si="2"/>
        <v>0.20284182984838622</v>
      </c>
      <c r="K19" s="214">
        <f t="shared" si="3"/>
        <v>0.1343323376479379</v>
      </c>
    </row>
    <row r="20" spans="1:11" ht="12" customHeight="1">
      <c r="A20" s="87">
        <v>1982</v>
      </c>
      <c r="B20" s="88">
        <v>231.157</v>
      </c>
      <c r="C20" s="89">
        <v>24.915</v>
      </c>
      <c r="D20" s="93">
        <v>1.8</v>
      </c>
      <c r="E20" s="93">
        <v>28.2</v>
      </c>
      <c r="F20" s="91">
        <f t="shared" si="0"/>
        <v>54.915</v>
      </c>
      <c r="G20" s="93">
        <v>1</v>
      </c>
      <c r="H20" s="93">
        <v>10.4</v>
      </c>
      <c r="I20" s="91">
        <f t="shared" si="1"/>
        <v>43.515</v>
      </c>
      <c r="J20" s="214">
        <f t="shared" si="2"/>
        <v>0.18824867946893237</v>
      </c>
      <c r="K20" s="214">
        <f t="shared" si="3"/>
        <v>0.12466799964829958</v>
      </c>
    </row>
    <row r="21" spans="1:11" ht="12" customHeight="1">
      <c r="A21" s="87">
        <v>1983</v>
      </c>
      <c r="B21" s="88">
        <v>233.322</v>
      </c>
      <c r="C21" s="89">
        <v>28.4786</v>
      </c>
      <c r="D21" s="93">
        <v>2.3</v>
      </c>
      <c r="E21" s="93">
        <v>10.4</v>
      </c>
      <c r="F21" s="91">
        <f t="shared" si="0"/>
        <v>41.1786</v>
      </c>
      <c r="G21" s="93">
        <v>1</v>
      </c>
      <c r="H21" s="93">
        <v>4.3</v>
      </c>
      <c r="I21" s="91">
        <f t="shared" si="1"/>
        <v>35.878600000000006</v>
      </c>
      <c r="J21" s="214">
        <f t="shared" si="2"/>
        <v>0.15377289754073772</v>
      </c>
      <c r="K21" s="214">
        <f t="shared" si="3"/>
        <v>0.10183635598724353</v>
      </c>
    </row>
    <row r="22" spans="1:11" ht="12" customHeight="1">
      <c r="A22" s="87">
        <v>1984</v>
      </c>
      <c r="B22" s="88">
        <v>235.385</v>
      </c>
      <c r="C22" s="89">
        <v>34.428000000000004</v>
      </c>
      <c r="D22" s="93">
        <v>2.8</v>
      </c>
      <c r="E22" s="93">
        <v>4.3</v>
      </c>
      <c r="F22" s="91">
        <f t="shared" si="0"/>
        <v>41.528</v>
      </c>
      <c r="G22" s="93">
        <v>1</v>
      </c>
      <c r="H22" s="93">
        <v>8.3</v>
      </c>
      <c r="I22" s="91">
        <f t="shared" si="1"/>
        <v>32.227999999999994</v>
      </c>
      <c r="J22" s="214">
        <f t="shared" si="2"/>
        <v>0.136916116150137</v>
      </c>
      <c r="K22" s="214">
        <f t="shared" si="3"/>
        <v>0.09067292460273974</v>
      </c>
    </row>
    <row r="23" spans="1:11" ht="12" customHeight="1">
      <c r="A23" s="87">
        <v>1985</v>
      </c>
      <c r="B23" s="88">
        <v>237.468</v>
      </c>
      <c r="C23" s="89">
        <v>43.488</v>
      </c>
      <c r="D23" s="93">
        <v>2.1</v>
      </c>
      <c r="E23" s="93">
        <v>8.3</v>
      </c>
      <c r="F23" s="91">
        <f t="shared" si="0"/>
        <v>53.888000000000005</v>
      </c>
      <c r="G23" s="93">
        <v>0.8</v>
      </c>
      <c r="H23" s="93">
        <v>12.6</v>
      </c>
      <c r="I23" s="91">
        <f t="shared" si="1"/>
        <v>40.48800000000001</v>
      </c>
      <c r="J23" s="214">
        <f t="shared" si="2"/>
        <v>0.17049876193845068</v>
      </c>
      <c r="K23" s="214">
        <f t="shared" si="3"/>
        <v>0.1129130873764574</v>
      </c>
    </row>
    <row r="24" spans="1:11" ht="12" customHeight="1">
      <c r="A24" s="39">
        <v>1986</v>
      </c>
      <c r="B24" s="49">
        <v>239.638</v>
      </c>
      <c r="C24" s="52">
        <v>39.864000000000004</v>
      </c>
      <c r="D24" s="55">
        <v>2</v>
      </c>
      <c r="E24" s="55">
        <v>12.6</v>
      </c>
      <c r="F24" s="53">
        <f t="shared" si="0"/>
        <v>54.464000000000006</v>
      </c>
      <c r="G24" s="55">
        <v>0.8</v>
      </c>
      <c r="H24" s="55">
        <v>14.3</v>
      </c>
      <c r="I24" s="53">
        <f t="shared" si="1"/>
        <v>39.364000000000004</v>
      </c>
      <c r="J24" s="213">
        <f t="shared" si="2"/>
        <v>0.16426443218521272</v>
      </c>
      <c r="K24" s="213">
        <f t="shared" si="3"/>
        <v>0.10878439217563757</v>
      </c>
    </row>
    <row r="25" spans="1:11" ht="12" customHeight="1">
      <c r="A25" s="39">
        <v>1987</v>
      </c>
      <c r="B25" s="49">
        <v>241.784</v>
      </c>
      <c r="C25" s="52">
        <v>35.938</v>
      </c>
      <c r="D25" s="55">
        <v>1.2</v>
      </c>
      <c r="E25" s="55">
        <v>14.3</v>
      </c>
      <c r="F25" s="53">
        <f t="shared" si="0"/>
        <v>51.438</v>
      </c>
      <c r="G25" s="55">
        <v>0.9</v>
      </c>
      <c r="H25" s="55">
        <v>8.3</v>
      </c>
      <c r="I25" s="53">
        <f t="shared" si="1"/>
        <v>42.238</v>
      </c>
      <c r="J25" s="213">
        <f t="shared" si="2"/>
        <v>0.17469311451543526</v>
      </c>
      <c r="K25" s="213">
        <f t="shared" si="3"/>
        <v>0.11569080431485779</v>
      </c>
    </row>
    <row r="26" spans="1:11" ht="12" customHeight="1">
      <c r="A26" s="39">
        <v>1988</v>
      </c>
      <c r="B26" s="49">
        <v>243.981</v>
      </c>
      <c r="C26" s="52">
        <v>43.488</v>
      </c>
      <c r="D26" s="55">
        <v>0.9</v>
      </c>
      <c r="E26" s="55">
        <v>8.3</v>
      </c>
      <c r="F26" s="53">
        <f t="shared" si="0"/>
        <v>52.688</v>
      </c>
      <c r="G26" s="55">
        <v>0.8</v>
      </c>
      <c r="H26" s="55">
        <v>9.4</v>
      </c>
      <c r="I26" s="53">
        <f t="shared" si="1"/>
        <v>42.488</v>
      </c>
      <c r="J26" s="213">
        <f t="shared" si="2"/>
        <v>0.17414470798955656</v>
      </c>
      <c r="K26" s="213">
        <f t="shared" si="3"/>
        <v>0.11532762118513679</v>
      </c>
    </row>
    <row r="27" spans="1:11" ht="12" customHeight="1">
      <c r="A27" s="39">
        <v>1989</v>
      </c>
      <c r="B27" s="49">
        <v>246.224</v>
      </c>
      <c r="C27" s="52">
        <v>39.109</v>
      </c>
      <c r="D27" s="55">
        <v>1.1</v>
      </c>
      <c r="E27" s="56" t="s">
        <v>10</v>
      </c>
      <c r="F27" s="53">
        <f t="shared" si="0"/>
        <v>40.209</v>
      </c>
      <c r="G27" s="55">
        <v>0.2</v>
      </c>
      <c r="H27" s="55" t="s">
        <v>10</v>
      </c>
      <c r="I27" s="53">
        <f t="shared" si="1"/>
        <v>40.009</v>
      </c>
      <c r="J27" s="213">
        <f t="shared" si="2"/>
        <v>0.16249025277795828</v>
      </c>
      <c r="K27" s="213">
        <f t="shared" si="3"/>
        <v>0.10760943892580019</v>
      </c>
    </row>
    <row r="28" spans="1:11" ht="12" customHeight="1">
      <c r="A28" s="39">
        <v>1990</v>
      </c>
      <c r="B28" s="49">
        <v>248.659</v>
      </c>
      <c r="C28" s="52">
        <v>28.991999999999997</v>
      </c>
      <c r="D28" s="56">
        <v>1.6</v>
      </c>
      <c r="E28" s="56" t="s">
        <v>10</v>
      </c>
      <c r="F28" s="53">
        <f t="shared" si="0"/>
        <v>30.592</v>
      </c>
      <c r="G28" s="56">
        <v>0.2</v>
      </c>
      <c r="H28" s="56" t="s">
        <v>10</v>
      </c>
      <c r="I28" s="53">
        <f t="shared" si="1"/>
        <v>30.392</v>
      </c>
      <c r="J28" s="213">
        <f t="shared" si="2"/>
        <v>0.1222236074302559</v>
      </c>
      <c r="K28" s="213">
        <f t="shared" si="3"/>
        <v>0.08094278637765291</v>
      </c>
    </row>
    <row r="29" spans="1:11" ht="12" customHeight="1">
      <c r="A29" s="87">
        <v>1991</v>
      </c>
      <c r="B29" s="88">
        <v>251.889</v>
      </c>
      <c r="C29" s="89">
        <v>20.687</v>
      </c>
      <c r="D29" s="90">
        <v>1.6</v>
      </c>
      <c r="E29" s="90" t="s">
        <v>10</v>
      </c>
      <c r="F29" s="91">
        <f t="shared" si="0"/>
        <v>22.287000000000003</v>
      </c>
      <c r="G29" s="90">
        <v>0.2</v>
      </c>
      <c r="H29" s="90" t="s">
        <v>10</v>
      </c>
      <c r="I29" s="91">
        <f t="shared" si="1"/>
        <v>22.087000000000003</v>
      </c>
      <c r="J29" s="214">
        <f t="shared" si="2"/>
        <v>0.08768544874925067</v>
      </c>
      <c r="K29" s="214">
        <f t="shared" si="3"/>
        <v>0.05806983360877528</v>
      </c>
    </row>
    <row r="30" spans="1:11" ht="12" customHeight="1">
      <c r="A30" s="87">
        <v>1992</v>
      </c>
      <c r="B30" s="88">
        <v>255.214</v>
      </c>
      <c r="C30" s="89">
        <v>40.468</v>
      </c>
      <c r="D30" s="90">
        <v>1.693</v>
      </c>
      <c r="E30" s="90" t="s">
        <v>10</v>
      </c>
      <c r="F30" s="91">
        <f t="shared" si="0"/>
        <v>42.161</v>
      </c>
      <c r="G30" s="90" t="s">
        <v>10</v>
      </c>
      <c r="H30" s="90" t="s">
        <v>10</v>
      </c>
      <c r="I30" s="91">
        <f t="shared" si="1"/>
        <v>42.161</v>
      </c>
      <c r="J30" s="214">
        <f t="shared" si="2"/>
        <v>0.16519861763069424</v>
      </c>
      <c r="K30" s="214">
        <f t="shared" si="3"/>
        <v>0.10940305803357234</v>
      </c>
    </row>
    <row r="31" spans="1:11" ht="12" customHeight="1">
      <c r="A31" s="87">
        <v>1993</v>
      </c>
      <c r="B31" s="88">
        <v>258.679</v>
      </c>
      <c r="C31" s="89">
        <v>26.274000000000004</v>
      </c>
      <c r="D31" s="90">
        <v>2.109</v>
      </c>
      <c r="E31" s="90" t="s">
        <v>10</v>
      </c>
      <c r="F31" s="91">
        <f t="shared" si="0"/>
        <v>28.383000000000003</v>
      </c>
      <c r="G31" s="90" t="s">
        <v>10</v>
      </c>
      <c r="H31" s="90" t="s">
        <v>10</v>
      </c>
      <c r="I31" s="91">
        <f t="shared" si="1"/>
        <v>28.383000000000003</v>
      </c>
      <c r="J31" s="214">
        <f t="shared" si="2"/>
        <v>0.10972286115223889</v>
      </c>
      <c r="K31" s="214">
        <f t="shared" si="3"/>
        <v>0.07266414645843636</v>
      </c>
    </row>
    <row r="32" spans="1:11" ht="12" customHeight="1">
      <c r="A32" s="87">
        <v>1994</v>
      </c>
      <c r="B32" s="88">
        <v>261.919</v>
      </c>
      <c r="C32" s="89">
        <v>32.163000000000004</v>
      </c>
      <c r="D32" s="90">
        <v>1.885</v>
      </c>
      <c r="E32" s="90" t="s">
        <v>10</v>
      </c>
      <c r="F32" s="91">
        <f t="shared" si="0"/>
        <v>34.048</v>
      </c>
      <c r="G32" s="90" t="s">
        <v>10</v>
      </c>
      <c r="H32" s="90" t="s">
        <v>10</v>
      </c>
      <c r="I32" s="91">
        <f t="shared" si="1"/>
        <v>34.048</v>
      </c>
      <c r="J32" s="214">
        <f t="shared" si="2"/>
        <v>0.12999438757783896</v>
      </c>
      <c r="K32" s="214">
        <f t="shared" si="3"/>
        <v>0.08608899839591984</v>
      </c>
    </row>
    <row r="33" spans="1:11" ht="12" customHeight="1">
      <c r="A33" s="87">
        <v>1995</v>
      </c>
      <c r="B33" s="88">
        <v>265.044</v>
      </c>
      <c r="C33" s="89">
        <v>17.063000000000002</v>
      </c>
      <c r="D33" s="90">
        <v>1.924</v>
      </c>
      <c r="E33" s="90" t="s">
        <v>10</v>
      </c>
      <c r="F33" s="91">
        <f t="shared" si="0"/>
        <v>18.987000000000002</v>
      </c>
      <c r="G33" s="90" t="s">
        <v>10</v>
      </c>
      <c r="H33" s="90" t="s">
        <v>10</v>
      </c>
      <c r="I33" s="91">
        <f t="shared" si="1"/>
        <v>18.987000000000002</v>
      </c>
      <c r="J33" s="214">
        <f t="shared" si="2"/>
        <v>0.07163716213157062</v>
      </c>
      <c r="K33" s="214">
        <f t="shared" si="3"/>
        <v>0.047441829226205705</v>
      </c>
    </row>
    <row r="34" spans="1:11" ht="12" customHeight="1">
      <c r="A34" s="39">
        <v>1996</v>
      </c>
      <c r="B34" s="49">
        <v>268.151</v>
      </c>
      <c r="C34" s="52">
        <v>17.214000000000002</v>
      </c>
      <c r="D34" s="56">
        <v>1.698</v>
      </c>
      <c r="E34" s="56" t="s">
        <v>10</v>
      </c>
      <c r="F34" s="53">
        <f t="shared" si="0"/>
        <v>18.912000000000003</v>
      </c>
      <c r="G34" s="56" t="s">
        <v>10</v>
      </c>
      <c r="H34" s="56" t="s">
        <v>10</v>
      </c>
      <c r="I34" s="53">
        <f t="shared" si="1"/>
        <v>18.912000000000003</v>
      </c>
      <c r="J34" s="213">
        <f t="shared" si="2"/>
        <v>0.07052742671106951</v>
      </c>
      <c r="K34" s="213">
        <f t="shared" si="3"/>
        <v>0.04670690510666855</v>
      </c>
    </row>
    <row r="35" spans="1:11" ht="12" customHeight="1">
      <c r="A35" s="39">
        <v>1997</v>
      </c>
      <c r="B35" s="49">
        <v>271.36</v>
      </c>
      <c r="C35" s="52">
        <v>26.274000000000004</v>
      </c>
      <c r="D35" s="58">
        <v>1.597</v>
      </c>
      <c r="E35" s="58" t="s">
        <v>10</v>
      </c>
      <c r="F35" s="53">
        <f t="shared" si="0"/>
        <v>27.871000000000006</v>
      </c>
      <c r="G35" s="58" t="s">
        <v>10</v>
      </c>
      <c r="H35" s="58" t="s">
        <v>10</v>
      </c>
      <c r="I35" s="53">
        <f t="shared" si="1"/>
        <v>27.871000000000006</v>
      </c>
      <c r="J35" s="213">
        <f t="shared" si="2"/>
        <v>0.10270857900943398</v>
      </c>
      <c r="K35" s="213">
        <f t="shared" si="3"/>
        <v>0.06801892649631389</v>
      </c>
    </row>
    <row r="36" spans="1:11" ht="12" customHeight="1">
      <c r="A36" s="39">
        <v>1998</v>
      </c>
      <c r="B36" s="49">
        <v>274.626</v>
      </c>
      <c r="C36" s="52">
        <v>21.895</v>
      </c>
      <c r="D36" s="56">
        <v>1.827912</v>
      </c>
      <c r="E36" s="56" t="s">
        <v>10</v>
      </c>
      <c r="F36" s="53">
        <f t="shared" si="0"/>
        <v>23.722912</v>
      </c>
      <c r="G36" s="56" t="s">
        <v>10</v>
      </c>
      <c r="H36" s="56" t="s">
        <v>10</v>
      </c>
      <c r="I36" s="53">
        <f t="shared" si="1"/>
        <v>23.722912</v>
      </c>
      <c r="J36" s="213">
        <f t="shared" si="2"/>
        <v>0.0863826149017209</v>
      </c>
      <c r="K36" s="213">
        <f t="shared" si="3"/>
        <v>0.05720702973623901</v>
      </c>
    </row>
    <row r="37" spans="1:11" ht="12" customHeight="1">
      <c r="A37" s="39">
        <v>1999</v>
      </c>
      <c r="B37" s="49">
        <v>277.79</v>
      </c>
      <c r="C37" s="52">
        <v>16.308</v>
      </c>
      <c r="D37" s="56">
        <v>1.6255859999999998</v>
      </c>
      <c r="E37" s="56" t="s">
        <v>10</v>
      </c>
      <c r="F37" s="53">
        <f t="shared" si="0"/>
        <v>17.933586</v>
      </c>
      <c r="G37" s="56" t="s">
        <v>10</v>
      </c>
      <c r="H37" s="56" t="s">
        <v>10</v>
      </c>
      <c r="I37" s="53">
        <f t="shared" si="1"/>
        <v>17.933586</v>
      </c>
      <c r="J37" s="213">
        <f t="shared" si="2"/>
        <v>0.06455806904496202</v>
      </c>
      <c r="K37" s="213">
        <f t="shared" si="3"/>
        <v>0.04275368810924637</v>
      </c>
    </row>
    <row r="38" spans="1:11" ht="12" customHeight="1">
      <c r="A38" s="39">
        <v>2000</v>
      </c>
      <c r="B38" s="49">
        <v>280.976</v>
      </c>
      <c r="C38" s="52">
        <v>16.308</v>
      </c>
      <c r="D38" s="56">
        <v>1.810509</v>
      </c>
      <c r="E38" s="56" t="s">
        <v>10</v>
      </c>
      <c r="F38" s="53">
        <f t="shared" si="0"/>
        <v>18.118509</v>
      </c>
      <c r="G38" s="56" t="s">
        <v>10</v>
      </c>
      <c r="H38" s="56" t="s">
        <v>10</v>
      </c>
      <c r="I38" s="53">
        <f t="shared" si="1"/>
        <v>18.118509</v>
      </c>
      <c r="J38" s="213">
        <f t="shared" si="2"/>
        <v>0.06448418726154546</v>
      </c>
      <c r="K38" s="213">
        <f t="shared" si="3"/>
        <v>0.04270475977585792</v>
      </c>
    </row>
    <row r="39" spans="1:11" ht="12" customHeight="1">
      <c r="A39" s="87">
        <v>2001</v>
      </c>
      <c r="B39" s="88">
        <v>283.920402</v>
      </c>
      <c r="C39" s="89">
        <v>13.4994</v>
      </c>
      <c r="D39" s="90">
        <v>1.71706</v>
      </c>
      <c r="E39" s="90" t="s">
        <v>10</v>
      </c>
      <c r="F39" s="91">
        <f aca="true" t="shared" si="4" ref="F39:F44">SUM(C39,D39,E39)</f>
        <v>15.21646</v>
      </c>
      <c r="G39" s="90" t="s">
        <v>10</v>
      </c>
      <c r="H39" s="90" t="s">
        <v>10</v>
      </c>
      <c r="I39" s="91">
        <f aca="true" t="shared" si="5" ref="I39:I44">F39-SUM(G39,H39)</f>
        <v>15.21646</v>
      </c>
      <c r="J39" s="214">
        <f aca="true" t="shared" si="6" ref="J39:J44">IF(I39=0,0,IF(B39=0,0,I39/B39))</f>
        <v>0.053594105576111425</v>
      </c>
      <c r="K39" s="214">
        <f t="shared" si="3"/>
        <v>0.03549278514974267</v>
      </c>
    </row>
    <row r="40" spans="1:11" ht="12" customHeight="1">
      <c r="A40" s="87">
        <v>2002</v>
      </c>
      <c r="B40" s="88">
        <v>286.78756</v>
      </c>
      <c r="C40" s="89">
        <v>10.0868</v>
      </c>
      <c r="D40" s="90">
        <v>2.031392</v>
      </c>
      <c r="E40" s="90" t="s">
        <v>10</v>
      </c>
      <c r="F40" s="91">
        <f t="shared" si="4"/>
        <v>12.118192</v>
      </c>
      <c r="G40" s="90" t="s">
        <v>10</v>
      </c>
      <c r="H40" s="90" t="s">
        <v>10</v>
      </c>
      <c r="I40" s="91">
        <f t="shared" si="5"/>
        <v>12.118192</v>
      </c>
      <c r="J40" s="214">
        <f t="shared" si="6"/>
        <v>0.04225494299683013</v>
      </c>
      <c r="K40" s="214">
        <f t="shared" si="3"/>
        <v>0.027983405958165647</v>
      </c>
    </row>
    <row r="41" spans="1:11" ht="12" customHeight="1">
      <c r="A41" s="87">
        <v>2003</v>
      </c>
      <c r="B41" s="88">
        <v>289.517581</v>
      </c>
      <c r="C41" s="89">
        <v>9.362</v>
      </c>
      <c r="D41" s="90">
        <v>2.0790830000000002</v>
      </c>
      <c r="E41" s="90" t="s">
        <v>10</v>
      </c>
      <c r="F41" s="91">
        <f t="shared" si="4"/>
        <v>11.441083</v>
      </c>
      <c r="G41" s="90" t="s">
        <v>10</v>
      </c>
      <c r="H41" s="90" t="s">
        <v>10</v>
      </c>
      <c r="I41" s="91">
        <f t="shared" si="5"/>
        <v>11.441083</v>
      </c>
      <c r="J41" s="214">
        <f t="shared" si="6"/>
        <v>0.039517748664803884</v>
      </c>
      <c r="K41" s="214">
        <f t="shared" si="3"/>
        <v>0.026170694480002574</v>
      </c>
    </row>
    <row r="42" spans="1:11" ht="12" customHeight="1">
      <c r="A42" s="87">
        <v>2004</v>
      </c>
      <c r="B42" s="88">
        <v>292.19189</v>
      </c>
      <c r="C42" s="89">
        <v>9.482800000000001</v>
      </c>
      <c r="D42" s="90">
        <v>2.4317749999999996</v>
      </c>
      <c r="E42" s="90" t="s">
        <v>10</v>
      </c>
      <c r="F42" s="91">
        <f t="shared" si="4"/>
        <v>11.914575000000001</v>
      </c>
      <c r="G42" s="90" t="s">
        <v>10</v>
      </c>
      <c r="H42" s="90" t="s">
        <v>10</v>
      </c>
      <c r="I42" s="91">
        <f t="shared" si="5"/>
        <v>11.914575000000001</v>
      </c>
      <c r="J42" s="214">
        <f t="shared" si="6"/>
        <v>0.04077654242901814</v>
      </c>
      <c r="K42" s="214">
        <f t="shared" si="3"/>
        <v>0.027004332734449098</v>
      </c>
    </row>
    <row r="43" spans="1:11" ht="12" customHeight="1">
      <c r="A43" s="87">
        <v>2005</v>
      </c>
      <c r="B43" s="88">
        <v>294.914085</v>
      </c>
      <c r="C43" s="89">
        <v>7.399000000000001</v>
      </c>
      <c r="D43" s="90">
        <v>2.632755</v>
      </c>
      <c r="E43" s="90" t="s">
        <v>10</v>
      </c>
      <c r="F43" s="91">
        <f t="shared" si="4"/>
        <v>10.031755</v>
      </c>
      <c r="G43" s="90" t="s">
        <v>10</v>
      </c>
      <c r="H43" s="90" t="s">
        <v>10</v>
      </c>
      <c r="I43" s="91">
        <f t="shared" si="5"/>
        <v>10.031755</v>
      </c>
      <c r="J43" s="214">
        <f t="shared" si="6"/>
        <v>0.03401585583815029</v>
      </c>
      <c r="K43" s="214">
        <f t="shared" si="3"/>
        <v>0.022527056846457144</v>
      </c>
    </row>
    <row r="44" spans="1:11" ht="12" customHeight="1">
      <c r="A44" s="39">
        <v>2006</v>
      </c>
      <c r="B44" s="49">
        <v>297.646557</v>
      </c>
      <c r="C44" s="75">
        <v>9.815</v>
      </c>
      <c r="D44" s="75">
        <v>2.0546180000000005</v>
      </c>
      <c r="E44" s="56" t="s">
        <v>10</v>
      </c>
      <c r="F44" s="53">
        <f t="shared" si="4"/>
        <v>11.869618</v>
      </c>
      <c r="G44" s="56" t="s">
        <v>10</v>
      </c>
      <c r="H44" s="56" t="s">
        <v>10</v>
      </c>
      <c r="I44" s="53">
        <f t="shared" si="5"/>
        <v>11.869618</v>
      </c>
      <c r="J44" s="213">
        <f t="shared" si="6"/>
        <v>0.03987823047454233</v>
      </c>
      <c r="K44" s="213">
        <f t="shared" si="3"/>
        <v>0.026409424155326044</v>
      </c>
    </row>
    <row r="45" spans="1:11" ht="12" customHeight="1">
      <c r="A45" s="39">
        <v>2007</v>
      </c>
      <c r="B45" s="49">
        <v>300.574481</v>
      </c>
      <c r="C45" s="75">
        <v>7.7010000000000005</v>
      </c>
      <c r="D45" s="75">
        <v>1.5609710000000003</v>
      </c>
      <c r="E45" s="56" t="s">
        <v>10</v>
      </c>
      <c r="F45" s="53">
        <f aca="true" t="shared" si="7" ref="F45:F53">SUM(C45,D45,E45)</f>
        <v>9.261971</v>
      </c>
      <c r="G45" s="56" t="s">
        <v>10</v>
      </c>
      <c r="H45" s="56" t="s">
        <v>10</v>
      </c>
      <c r="I45" s="53">
        <f aca="true" t="shared" si="8" ref="I45:I50">F45-SUM(G45,H45)</f>
        <v>9.261971</v>
      </c>
      <c r="J45" s="213">
        <f aca="true" t="shared" si="9" ref="J45:J50">IF(I45=0,0,IF(B45=0,0,I45/B45))</f>
        <v>0.030814229368992908</v>
      </c>
      <c r="K45" s="213">
        <f t="shared" si="3"/>
        <v>0.020406774416551594</v>
      </c>
    </row>
    <row r="46" spans="1:11" ht="12" customHeight="1">
      <c r="A46" s="39">
        <v>2008</v>
      </c>
      <c r="B46" s="49">
        <v>303.506469</v>
      </c>
      <c r="C46" s="75">
        <v>6.4326</v>
      </c>
      <c r="D46" s="75">
        <v>1.7232780000000003</v>
      </c>
      <c r="E46" s="56" t="s">
        <v>10</v>
      </c>
      <c r="F46" s="53">
        <f t="shared" si="7"/>
        <v>8.155878</v>
      </c>
      <c r="G46" s="56" t="s">
        <v>10</v>
      </c>
      <c r="H46" s="56" t="s">
        <v>10</v>
      </c>
      <c r="I46" s="53">
        <f t="shared" si="8"/>
        <v>8.155878</v>
      </c>
      <c r="J46" s="213">
        <f t="shared" si="9"/>
        <v>0.02687217187453095</v>
      </c>
      <c r="K46" s="213">
        <f aca="true" t="shared" si="10" ref="K46:K51">J46/1.51</f>
        <v>0.01779614031425891</v>
      </c>
    </row>
    <row r="47" spans="1:11" ht="12" customHeight="1">
      <c r="A47" s="39">
        <v>2009</v>
      </c>
      <c r="B47" s="49">
        <v>306.207719</v>
      </c>
      <c r="C47" s="75">
        <v>6.4326</v>
      </c>
      <c r="D47" s="75">
        <v>1.789171</v>
      </c>
      <c r="E47" s="56" t="s">
        <v>10</v>
      </c>
      <c r="F47" s="53">
        <f t="shared" si="7"/>
        <v>8.221771</v>
      </c>
      <c r="G47" s="56" t="s">
        <v>10</v>
      </c>
      <c r="H47" s="56" t="s">
        <v>10</v>
      </c>
      <c r="I47" s="53">
        <f t="shared" si="8"/>
        <v>8.221771</v>
      </c>
      <c r="J47" s="213">
        <f t="shared" si="9"/>
        <v>0.026850306147899558</v>
      </c>
      <c r="K47" s="213">
        <f t="shared" si="10"/>
        <v>0.017781659700595732</v>
      </c>
    </row>
    <row r="48" spans="1:11" ht="12" customHeight="1">
      <c r="A48" s="39">
        <v>2010</v>
      </c>
      <c r="B48" s="49">
        <v>308.833264</v>
      </c>
      <c r="C48" s="75">
        <v>4.2129</v>
      </c>
      <c r="D48" s="75">
        <v>1.8283670000000003</v>
      </c>
      <c r="E48" s="56" t="s">
        <v>10</v>
      </c>
      <c r="F48" s="53">
        <f t="shared" si="7"/>
        <v>6.041267</v>
      </c>
      <c r="G48" s="56" t="s">
        <v>10</v>
      </c>
      <c r="H48" s="56" t="s">
        <v>10</v>
      </c>
      <c r="I48" s="53">
        <f t="shared" si="8"/>
        <v>6.041267</v>
      </c>
      <c r="J48" s="213">
        <f t="shared" si="9"/>
        <v>0.0195615812939114</v>
      </c>
      <c r="K48" s="213">
        <f t="shared" si="10"/>
        <v>0.012954689598616821</v>
      </c>
    </row>
    <row r="49" spans="1:11" ht="12" customHeight="1">
      <c r="A49" s="81">
        <v>2011</v>
      </c>
      <c r="B49" s="82">
        <v>310.946962</v>
      </c>
      <c r="C49" s="94">
        <v>4.4092</v>
      </c>
      <c r="D49" s="94">
        <v>1.808913</v>
      </c>
      <c r="E49" s="84" t="s">
        <v>10</v>
      </c>
      <c r="F49" s="85">
        <f t="shared" si="7"/>
        <v>6.218113000000001</v>
      </c>
      <c r="G49" s="84" t="s">
        <v>10</v>
      </c>
      <c r="H49" s="84" t="s">
        <v>10</v>
      </c>
      <c r="I49" s="85">
        <f t="shared" si="8"/>
        <v>6.218113000000001</v>
      </c>
      <c r="J49" s="215">
        <f t="shared" si="9"/>
        <v>0.019997342826587904</v>
      </c>
      <c r="K49" s="215">
        <f t="shared" si="10"/>
        <v>0.013243273395091328</v>
      </c>
    </row>
    <row r="50" spans="1:11" ht="12" customHeight="1">
      <c r="A50" s="81">
        <v>2012</v>
      </c>
      <c r="B50" s="82">
        <v>313.149997</v>
      </c>
      <c r="C50" s="94">
        <v>2.2801</v>
      </c>
      <c r="D50" s="94">
        <v>1.5431274899999998</v>
      </c>
      <c r="E50" s="84" t="s">
        <v>10</v>
      </c>
      <c r="F50" s="85">
        <f t="shared" si="7"/>
        <v>3.82322749</v>
      </c>
      <c r="G50" s="84" t="s">
        <v>10</v>
      </c>
      <c r="H50" s="84" t="s">
        <v>10</v>
      </c>
      <c r="I50" s="85">
        <f t="shared" si="8"/>
        <v>3.82322749</v>
      </c>
      <c r="J50" s="215">
        <f t="shared" si="9"/>
        <v>0.012208933503518444</v>
      </c>
      <c r="K50" s="215">
        <f t="shared" si="10"/>
        <v>0.008085386426171156</v>
      </c>
    </row>
    <row r="51" spans="1:11" ht="12" customHeight="1">
      <c r="A51" s="81">
        <v>2013</v>
      </c>
      <c r="B51" s="82">
        <v>315.335976</v>
      </c>
      <c r="C51" s="94">
        <v>4.1676</v>
      </c>
      <c r="D51" s="94">
        <v>1.7649630399999996</v>
      </c>
      <c r="E51" s="84" t="s">
        <v>10</v>
      </c>
      <c r="F51" s="85">
        <f t="shared" si="7"/>
        <v>5.93256304</v>
      </c>
      <c r="G51" s="84" t="s">
        <v>10</v>
      </c>
      <c r="H51" s="84" t="s">
        <v>10</v>
      </c>
      <c r="I51" s="85">
        <f aca="true" t="shared" si="11" ref="I51:I57">F51-SUM(G51,H51)</f>
        <v>5.93256304</v>
      </c>
      <c r="J51" s="215">
        <f aca="true" t="shared" si="12" ref="J51:J57">IF(I51=0,0,IF(B51=0,0,I51/B51))</f>
        <v>0.01881346719538274</v>
      </c>
      <c r="K51" s="215">
        <f t="shared" si="10"/>
        <v>0.012459249798266717</v>
      </c>
    </row>
    <row r="52" spans="1:11" ht="12" customHeight="1">
      <c r="A52" s="81">
        <v>2014</v>
      </c>
      <c r="B52" s="82">
        <v>317.519206</v>
      </c>
      <c r="C52" s="94">
        <v>2.0838</v>
      </c>
      <c r="D52" s="94">
        <v>1.8350832700000004</v>
      </c>
      <c r="E52" s="84" t="s">
        <v>10</v>
      </c>
      <c r="F52" s="85">
        <f t="shared" si="7"/>
        <v>3.9188832700000003</v>
      </c>
      <c r="G52" s="84" t="s">
        <v>10</v>
      </c>
      <c r="H52" s="84" t="s">
        <v>10</v>
      </c>
      <c r="I52" s="85">
        <f t="shared" si="11"/>
        <v>3.9188832700000003</v>
      </c>
      <c r="J52" s="215">
        <f t="shared" si="12"/>
        <v>0.012342192837305093</v>
      </c>
      <c r="K52" s="215">
        <f aca="true" t="shared" si="13" ref="K52:K57">J52/1.51</f>
        <v>0.0081736376405994</v>
      </c>
    </row>
    <row r="53" spans="1:11" ht="12" customHeight="1">
      <c r="A53" s="81">
        <v>2015</v>
      </c>
      <c r="B53" s="82">
        <v>319.83219</v>
      </c>
      <c r="C53" s="94">
        <v>4.379</v>
      </c>
      <c r="D53" s="94">
        <v>2.00562621</v>
      </c>
      <c r="E53" s="84" t="s">
        <v>10</v>
      </c>
      <c r="F53" s="85">
        <f t="shared" si="7"/>
        <v>6.3846262099999995</v>
      </c>
      <c r="G53" s="84" t="s">
        <v>10</v>
      </c>
      <c r="H53" s="84" t="s">
        <v>10</v>
      </c>
      <c r="I53" s="85">
        <f t="shared" si="11"/>
        <v>6.3846262099999995</v>
      </c>
      <c r="J53" s="215">
        <f t="shared" si="12"/>
        <v>0.019962425326856558</v>
      </c>
      <c r="K53" s="215">
        <f t="shared" si="13"/>
        <v>0.013220149223083814</v>
      </c>
    </row>
    <row r="54" spans="1:11" ht="12" customHeight="1">
      <c r="A54" s="146">
        <v>2016</v>
      </c>
      <c r="B54" s="147">
        <v>322.114094</v>
      </c>
      <c r="C54" s="157" t="s">
        <v>10</v>
      </c>
      <c r="D54" s="158">
        <v>2.3316677599999998</v>
      </c>
      <c r="E54" s="132" t="s">
        <v>10</v>
      </c>
      <c r="F54" s="131">
        <f>SUM(C54,D54,E54)</f>
        <v>2.3316677599999998</v>
      </c>
      <c r="G54" s="132" t="s">
        <v>10</v>
      </c>
      <c r="H54" s="132" t="s">
        <v>10</v>
      </c>
      <c r="I54" s="131">
        <f t="shared" si="11"/>
        <v>2.3316677599999998</v>
      </c>
      <c r="J54" s="216">
        <f t="shared" si="12"/>
        <v>0.007238639362362081</v>
      </c>
      <c r="K54" s="216">
        <f t="shared" si="13"/>
        <v>0.0047938009022265434</v>
      </c>
    </row>
    <row r="55" spans="1:11" ht="12" customHeight="1">
      <c r="A55" s="146">
        <v>2017</v>
      </c>
      <c r="B55" s="147">
        <v>324.296746</v>
      </c>
      <c r="C55" s="157" t="s">
        <v>10</v>
      </c>
      <c r="D55" s="158">
        <v>2.4272293099999995</v>
      </c>
      <c r="E55" s="132" t="s">
        <v>10</v>
      </c>
      <c r="F55" s="131">
        <f>SUM(C55,D55,E55)</f>
        <v>2.4272293099999995</v>
      </c>
      <c r="G55" s="132" t="s">
        <v>10</v>
      </c>
      <c r="H55" s="132" t="s">
        <v>10</v>
      </c>
      <c r="I55" s="131">
        <f t="shared" si="11"/>
        <v>2.4272293099999995</v>
      </c>
      <c r="J55" s="216">
        <f t="shared" si="12"/>
        <v>0.0074845934778513</v>
      </c>
      <c r="K55" s="216">
        <f t="shared" si="13"/>
        <v>0.004956684422418079</v>
      </c>
    </row>
    <row r="56" spans="1:11" ht="12" customHeight="1">
      <c r="A56" s="122">
        <v>2018</v>
      </c>
      <c r="B56" s="123">
        <v>326.163263</v>
      </c>
      <c r="C56" s="218" t="s">
        <v>10</v>
      </c>
      <c r="D56" s="219">
        <v>2.230729110000001</v>
      </c>
      <c r="E56" s="202" t="s">
        <v>10</v>
      </c>
      <c r="F56" s="187">
        <f>SUM(C56,D56,E56)</f>
        <v>2.230729110000001</v>
      </c>
      <c r="G56" s="202" t="s">
        <v>10</v>
      </c>
      <c r="H56" s="202" t="s">
        <v>10</v>
      </c>
      <c r="I56" s="131">
        <f t="shared" si="11"/>
        <v>2.230729110000001</v>
      </c>
      <c r="J56" s="216">
        <f t="shared" si="12"/>
        <v>0.006839302162610511</v>
      </c>
      <c r="K56" s="216">
        <f t="shared" si="13"/>
        <v>0.004529339180536762</v>
      </c>
    </row>
    <row r="57" spans="1:11" ht="12" customHeight="1" thickBot="1">
      <c r="A57" s="172">
        <v>2019</v>
      </c>
      <c r="B57" s="173">
        <v>327.776541</v>
      </c>
      <c r="C57" s="217" t="s">
        <v>10</v>
      </c>
      <c r="D57" s="212">
        <v>1.9941467376600002</v>
      </c>
      <c r="E57" s="199" t="s">
        <v>10</v>
      </c>
      <c r="F57" s="191">
        <f>SUM(C57,D57,E57)</f>
        <v>1.9941467376600002</v>
      </c>
      <c r="G57" s="199" t="s">
        <v>10</v>
      </c>
      <c r="H57" s="199" t="s">
        <v>10</v>
      </c>
      <c r="I57" s="131">
        <f t="shared" si="11"/>
        <v>1.9941467376600002</v>
      </c>
      <c r="J57" s="216">
        <f t="shared" si="12"/>
        <v>0.0060838604604714535</v>
      </c>
      <c r="K57" s="216">
        <f t="shared" si="13"/>
        <v>0.004029046662563877</v>
      </c>
    </row>
    <row r="58" spans="1:11" ht="12" customHeight="1" thickTop="1">
      <c r="A58" s="303" t="s">
        <v>30</v>
      </c>
      <c r="B58" s="304"/>
      <c r="C58" s="304"/>
      <c r="D58" s="304"/>
      <c r="E58" s="304"/>
      <c r="F58" s="304"/>
      <c r="G58" s="304"/>
      <c r="H58" s="304"/>
      <c r="I58" s="304"/>
      <c r="J58" s="304"/>
      <c r="K58" s="305"/>
    </row>
    <row r="59" spans="1:11" ht="12" customHeight="1">
      <c r="A59" s="306"/>
      <c r="B59" s="307"/>
      <c r="C59" s="307"/>
      <c r="D59" s="307"/>
      <c r="E59" s="307"/>
      <c r="F59" s="307"/>
      <c r="G59" s="307"/>
      <c r="H59" s="307"/>
      <c r="I59" s="307"/>
      <c r="J59" s="307"/>
      <c r="K59" s="308"/>
    </row>
    <row r="60" spans="1:11" ht="12" customHeight="1">
      <c r="A60" s="337" t="s">
        <v>75</v>
      </c>
      <c r="B60" s="338"/>
      <c r="C60" s="338"/>
      <c r="D60" s="338"/>
      <c r="E60" s="338"/>
      <c r="F60" s="338"/>
      <c r="G60" s="338"/>
      <c r="H60" s="338"/>
      <c r="I60" s="338"/>
      <c r="J60" s="338"/>
      <c r="K60" s="339"/>
    </row>
    <row r="61" spans="1:11" ht="12" customHeight="1">
      <c r="A61" s="306"/>
      <c r="B61" s="307"/>
      <c r="C61" s="307"/>
      <c r="D61" s="307"/>
      <c r="E61" s="307"/>
      <c r="F61" s="307"/>
      <c r="G61" s="307"/>
      <c r="H61" s="307"/>
      <c r="I61" s="307"/>
      <c r="J61" s="307"/>
      <c r="K61" s="308"/>
    </row>
    <row r="62" spans="1:11" ht="12" customHeight="1">
      <c r="A62" s="300" t="s">
        <v>85</v>
      </c>
      <c r="B62" s="301"/>
      <c r="C62" s="301"/>
      <c r="D62" s="301"/>
      <c r="E62" s="301"/>
      <c r="F62" s="301"/>
      <c r="G62" s="301"/>
      <c r="H62" s="301"/>
      <c r="I62" s="301"/>
      <c r="J62" s="301"/>
      <c r="K62" s="302"/>
    </row>
  </sheetData>
  <sheetProtection/>
  <mergeCells count="21">
    <mergeCell ref="A2:A6"/>
    <mergeCell ref="E3:E6"/>
    <mergeCell ref="H3:H6"/>
    <mergeCell ref="A62:K62"/>
    <mergeCell ref="A58:K58"/>
    <mergeCell ref="A59:K59"/>
    <mergeCell ref="A60:K60"/>
    <mergeCell ref="C7:I7"/>
    <mergeCell ref="I2:K3"/>
    <mergeCell ref="B2:B6"/>
    <mergeCell ref="A61:K61"/>
    <mergeCell ref="G3:G6"/>
    <mergeCell ref="J7:K7"/>
    <mergeCell ref="J1:K1"/>
    <mergeCell ref="D3:D6"/>
    <mergeCell ref="I4:I6"/>
    <mergeCell ref="J5:J6"/>
    <mergeCell ref="A1:I1"/>
    <mergeCell ref="G2:H2"/>
    <mergeCell ref="F3:F6"/>
    <mergeCell ref="C3:C6"/>
  </mergeCells>
  <printOptions horizontalCentered="1" verticalCentered="1"/>
  <pageMargins left="0.75" right="0.75" top="0.699305555555556" bottom="0.449305556" header="0" footer="0"/>
  <pageSetup fitToHeight="1"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pageSetUpPr fitToPage="1"/>
  </sheetPr>
  <dimension ref="A1:J99"/>
  <sheetViews>
    <sheetView zoomScalePageLayoutView="0" workbookViewId="0" topLeftCell="A1">
      <pane ySplit="6" topLeftCell="A7" activePane="bottomLeft" state="frozen"/>
      <selection pane="topLeft" activeCell="A1" sqref="A1"/>
      <selection pane="bottomLeft" activeCell="A1" sqref="A1:J1"/>
    </sheetView>
  </sheetViews>
  <sheetFormatPr defaultColWidth="12.7109375" defaultRowHeight="12" customHeight="1"/>
  <cols>
    <col min="1" max="1" width="12.7109375" style="8" customWidth="1"/>
    <col min="2" max="10" width="12.7109375" style="6" customWidth="1"/>
    <col min="11" max="16384" width="12.7109375" style="4" customWidth="1"/>
  </cols>
  <sheetData>
    <row r="1" spans="1:10" s="42" customFormat="1" ht="12" customHeight="1" thickBot="1">
      <c r="A1" s="223" t="s">
        <v>47</v>
      </c>
      <c r="B1" s="223"/>
      <c r="C1" s="223"/>
      <c r="D1" s="223"/>
      <c r="E1" s="223"/>
      <c r="F1" s="223"/>
      <c r="G1" s="223"/>
      <c r="H1" s="223"/>
      <c r="I1" s="223"/>
      <c r="J1" s="223"/>
    </row>
    <row r="2" spans="1:10" ht="12" customHeight="1" thickTop="1">
      <c r="A2" s="233" t="s">
        <v>42</v>
      </c>
      <c r="B2" s="232" t="s">
        <v>16</v>
      </c>
      <c r="C2" s="227" t="s">
        <v>7</v>
      </c>
      <c r="D2" s="232" t="s">
        <v>23</v>
      </c>
      <c r="E2" s="227" t="s">
        <v>11</v>
      </c>
      <c r="F2" s="232" t="s">
        <v>91</v>
      </c>
      <c r="G2" s="232" t="s">
        <v>24</v>
      </c>
      <c r="H2" s="227" t="s">
        <v>12</v>
      </c>
      <c r="I2" s="227" t="s">
        <v>13</v>
      </c>
      <c r="J2" s="229" t="s">
        <v>25</v>
      </c>
    </row>
    <row r="3" spans="1:10" ht="12" customHeight="1">
      <c r="A3" s="234"/>
      <c r="B3" s="227"/>
      <c r="C3" s="227"/>
      <c r="D3" s="227"/>
      <c r="E3" s="227"/>
      <c r="F3" s="227"/>
      <c r="G3" s="227"/>
      <c r="H3" s="227"/>
      <c r="I3" s="227"/>
      <c r="J3" s="230"/>
    </row>
    <row r="4" spans="1:10" ht="12" customHeight="1">
      <c r="A4" s="234"/>
      <c r="B4" s="227"/>
      <c r="C4" s="227"/>
      <c r="D4" s="227"/>
      <c r="E4" s="227"/>
      <c r="F4" s="227"/>
      <c r="G4" s="227"/>
      <c r="H4" s="227"/>
      <c r="I4" s="227"/>
      <c r="J4" s="230"/>
    </row>
    <row r="5" spans="1:10" ht="12" customHeight="1">
      <c r="A5" s="235"/>
      <c r="B5" s="228"/>
      <c r="C5" s="228"/>
      <c r="D5" s="228"/>
      <c r="E5" s="228"/>
      <c r="F5" s="228"/>
      <c r="G5" s="228"/>
      <c r="H5" s="228"/>
      <c r="I5" s="228"/>
      <c r="J5" s="231"/>
    </row>
    <row r="6" spans="1:10" ht="12" customHeight="1">
      <c r="A6" s="80"/>
      <c r="B6" s="224" t="s">
        <v>40</v>
      </c>
      <c r="C6" s="225"/>
      <c r="D6" s="225"/>
      <c r="E6" s="225"/>
      <c r="F6" s="225"/>
      <c r="G6" s="225"/>
      <c r="H6" s="225"/>
      <c r="I6" s="225"/>
      <c r="J6" s="226"/>
    </row>
    <row r="7" spans="1:10" ht="12" customHeight="1">
      <c r="A7" s="38">
        <v>1970</v>
      </c>
      <c r="B7" s="46">
        <f>Apples!J8</f>
        <v>4.567345785360732</v>
      </c>
      <c r="C7" s="46">
        <f>Apricots!J8</f>
        <v>1.6404299260727306</v>
      </c>
      <c r="D7" s="46">
        <f>SwCherries!J8+TartCherries!J8</f>
        <v>0.41844698772130356</v>
      </c>
      <c r="E7" s="46">
        <f>Olives!J8</f>
        <v>1.01938199353443</v>
      </c>
      <c r="F7" s="46">
        <f>Peaches!J8</f>
        <v>8.133961903173429</v>
      </c>
      <c r="G7" s="46">
        <f>Pears!J8</f>
        <v>3.3093122850737564</v>
      </c>
      <c r="H7" s="46">
        <f>Pineapples!J8</f>
        <v>4.1647096929569605</v>
      </c>
      <c r="I7" s="46">
        <f>Plums!J8</f>
        <v>0.2997316641239348</v>
      </c>
      <c r="J7" s="46">
        <v>23.553320238017278</v>
      </c>
    </row>
    <row r="8" spans="1:10" ht="12" customHeight="1">
      <c r="A8" s="109">
        <v>1971</v>
      </c>
      <c r="B8" s="110">
        <f>Apples!J9</f>
        <v>4.2621032324934855</v>
      </c>
      <c r="C8" s="110">
        <f>Apricots!J9</f>
        <v>1.363904952873597</v>
      </c>
      <c r="D8" s="110">
        <f>SwCherries!J9+TartCherries!J9</f>
        <v>0.4107213778539809</v>
      </c>
      <c r="E8" s="110">
        <f>Olives!J9</f>
        <v>1.0708784981546597</v>
      </c>
      <c r="F8" s="110">
        <f>Peaches!J9</f>
        <v>8.2052250733777</v>
      </c>
      <c r="G8" s="110">
        <f>Pears!J9</f>
        <v>4.032140885182065</v>
      </c>
      <c r="H8" s="110">
        <f>Pineapples!J9</f>
        <v>4.1799882315201184</v>
      </c>
      <c r="I8" s="110">
        <f>Plums!J9</f>
        <v>0.3545377931475401</v>
      </c>
      <c r="J8" s="110">
        <v>23.879500044603148</v>
      </c>
    </row>
    <row r="9" spans="1:10" ht="12" customHeight="1">
      <c r="A9" s="109">
        <v>1972</v>
      </c>
      <c r="B9" s="110">
        <f>Apples!J10</f>
        <v>3.7703798781334217</v>
      </c>
      <c r="C9" s="110">
        <f>Apricots!J10</f>
        <v>1.328757353398718</v>
      </c>
      <c r="D9" s="110">
        <f>SwCherries!J10+TartCherries!J10</f>
        <v>0.38579914511504565</v>
      </c>
      <c r="E9" s="110">
        <f>Olives!J10</f>
        <v>0.8668514290364115</v>
      </c>
      <c r="F9" s="110">
        <f>Peaches!J10</f>
        <v>7.363211227425246</v>
      </c>
      <c r="G9" s="110">
        <f>Pears!J10</f>
        <v>3.669399809493722</v>
      </c>
      <c r="H9" s="110">
        <f>Pineapples!J10</f>
        <v>4.031699941159524</v>
      </c>
      <c r="I9" s="110">
        <f>Plums!J10</f>
        <v>0.18236907480004022</v>
      </c>
      <c r="J9" s="110">
        <v>21.598467858562127</v>
      </c>
    </row>
    <row r="10" spans="1:10" ht="12" customHeight="1">
      <c r="A10" s="109">
        <v>1973</v>
      </c>
      <c r="B10" s="110">
        <f>Apples!J11</f>
        <v>4.817407901035619</v>
      </c>
      <c r="C10" s="110">
        <f>Apricots!J11</f>
        <v>1.5361281607697228</v>
      </c>
      <c r="D10" s="110">
        <f>SwCherries!J11+TartCherries!J11</f>
        <v>0.24930682275991187</v>
      </c>
      <c r="E10" s="110">
        <f>Olives!J11</f>
        <v>0.9649975116714459</v>
      </c>
      <c r="F10" s="110">
        <f>Peaches!J11</f>
        <v>6.98011706993388</v>
      </c>
      <c r="G10" s="110">
        <f>Pears!J11</f>
        <v>4.0486290494584924</v>
      </c>
      <c r="H10" s="110">
        <f>Pineapples!J11</f>
        <v>3.2798046137422427</v>
      </c>
      <c r="I10" s="110">
        <f>Plums!J11</f>
        <v>0.28058866744081323</v>
      </c>
      <c r="J10" s="110">
        <v>22.156979796812127</v>
      </c>
    </row>
    <row r="11" spans="1:10" ht="12" customHeight="1">
      <c r="A11" s="109">
        <v>1974</v>
      </c>
      <c r="B11" s="110">
        <f>Apples!J12</f>
        <v>4.646992387240997</v>
      </c>
      <c r="C11" s="110">
        <f>Apricots!J12</f>
        <v>0.8923036462344787</v>
      </c>
      <c r="D11" s="110">
        <f>SwCherries!J12+TartCherries!J12</f>
        <v>0.387447635864971</v>
      </c>
      <c r="E11" s="110">
        <f>Olives!J12</f>
        <v>0.8368868934683373</v>
      </c>
      <c r="F11" s="110">
        <f>Peaches!J12</f>
        <v>8.07816579941014</v>
      </c>
      <c r="G11" s="110">
        <f>Pears!J12</f>
        <v>3.751902015666974</v>
      </c>
      <c r="H11" s="110">
        <f>Pineapples!J12</f>
        <v>3.012362322693997</v>
      </c>
      <c r="I11" s="110">
        <f>Plums!J12</f>
        <v>0.27802303082674285</v>
      </c>
      <c r="J11" s="110">
        <v>21.884083731406633</v>
      </c>
    </row>
    <row r="12" spans="1:10" ht="12" customHeight="1">
      <c r="A12" s="109">
        <v>1975</v>
      </c>
      <c r="B12" s="110">
        <f>Apples!J13</f>
        <v>3.841535753334791</v>
      </c>
      <c r="C12" s="110">
        <f>Apricots!J13</f>
        <v>1.3663175623804849</v>
      </c>
      <c r="D12" s="110">
        <f>SwCherries!J13+TartCherries!J13</f>
        <v>0.3270092966879766</v>
      </c>
      <c r="E12" s="110">
        <f>Olives!J13</f>
        <v>1.0253337117493522</v>
      </c>
      <c r="F12" s="110">
        <f>Peaches!J13</f>
        <v>7.103675132949645</v>
      </c>
      <c r="G12" s="110">
        <f>Pears!J13</f>
        <v>3.897250745588119</v>
      </c>
      <c r="H12" s="110">
        <f>Pineapples!J13</f>
        <v>3.499003089760556</v>
      </c>
      <c r="I12" s="110">
        <f>Plums!J13</f>
        <v>0.24505538986930683</v>
      </c>
      <c r="J12" s="110">
        <v>21.305180682320234</v>
      </c>
    </row>
    <row r="13" spans="1:10" ht="12" customHeight="1">
      <c r="A13" s="38">
        <v>1976</v>
      </c>
      <c r="B13" s="46">
        <f>Apples!J14</f>
        <v>3.4414788825168703</v>
      </c>
      <c r="C13" s="46">
        <f>Apricots!J14</f>
        <v>1.1367373730394525</v>
      </c>
      <c r="D13" s="46">
        <f>SwCherries!J14+TartCherries!J14</f>
        <v>0.21013032394953485</v>
      </c>
      <c r="E13" s="46">
        <f>Olives!J14</f>
        <v>1.1068149888297751</v>
      </c>
      <c r="F13" s="46">
        <f>Peaches!J14</f>
        <v>7.124807112093785</v>
      </c>
      <c r="G13" s="46">
        <f>Pears!J14</f>
        <v>4.359105460742993</v>
      </c>
      <c r="H13" s="46">
        <f>Pineapples!J14</f>
        <v>3.5308204127876945</v>
      </c>
      <c r="I13" s="46">
        <f>Plums!J14</f>
        <v>0.3340380939220157</v>
      </c>
      <c r="J13" s="46">
        <v>21.24393264788212</v>
      </c>
    </row>
    <row r="14" spans="1:10" ht="12" customHeight="1">
      <c r="A14" s="38">
        <v>1977</v>
      </c>
      <c r="B14" s="46">
        <f>Apples!J15</f>
        <v>3.9487680252213946</v>
      </c>
      <c r="C14" s="46">
        <f>Apricots!J15</f>
        <v>1.1119678436346547</v>
      </c>
      <c r="D14" s="46">
        <f>SwCherries!J15+TartCherries!J15</f>
        <v>0.2620240413726531</v>
      </c>
      <c r="E14" s="46">
        <f>Olives!J15</f>
        <v>1.1958809922483449</v>
      </c>
      <c r="F14" s="46">
        <f>Peaches!J15</f>
        <v>7.3626579188699655</v>
      </c>
      <c r="G14" s="46">
        <f>Pears!J15</f>
        <v>4.510468612412686</v>
      </c>
      <c r="H14" s="46">
        <f>Pineapples!J15</f>
        <v>3.5068533456330733</v>
      </c>
      <c r="I14" s="46">
        <f>Plums!J15</f>
        <v>0.23398227019924353</v>
      </c>
      <c r="J14" s="46">
        <v>22.132603049592014</v>
      </c>
    </row>
    <row r="15" spans="1:10" ht="12" customHeight="1">
      <c r="A15" s="38">
        <v>1978</v>
      </c>
      <c r="B15" s="46">
        <f>Apples!J16</f>
        <v>4.4551304153478695</v>
      </c>
      <c r="C15" s="46">
        <f>Apricots!J16</f>
        <v>1.034599529522253</v>
      </c>
      <c r="D15" s="46">
        <f>SwCherries!J16+TartCherries!J16</f>
        <v>0.19752657902292076</v>
      </c>
      <c r="E15" s="46">
        <f>Olives!J16</f>
        <v>1.8997367672489698</v>
      </c>
      <c r="F15" s="46">
        <f>Peaches!J16</f>
        <v>6.646559236399266</v>
      </c>
      <c r="G15" s="46">
        <f>Pears!J16</f>
        <v>3.8358836357725634</v>
      </c>
      <c r="H15" s="46">
        <f>Pineapples!J16</f>
        <v>3.34326381346904</v>
      </c>
      <c r="I15" s="46">
        <f>Plums!J16</f>
        <v>0.2579410051608068</v>
      </c>
      <c r="J15" s="46">
        <v>21.670640981943688</v>
      </c>
    </row>
    <row r="16" spans="1:10" ht="12" customHeight="1">
      <c r="A16" s="38">
        <v>1979</v>
      </c>
      <c r="B16" s="46">
        <f>Apples!J17</f>
        <v>4.787916570254395</v>
      </c>
      <c r="C16" s="46">
        <f>Apricots!J17</f>
        <v>0.9814843767449131</v>
      </c>
      <c r="D16" s="46">
        <f>SwCherries!J17+TartCherries!J17</f>
        <v>0.1910015254075253</v>
      </c>
      <c r="E16" s="46">
        <f>Olives!J17</f>
        <v>0.9362249570053379</v>
      </c>
      <c r="F16" s="46">
        <f>Peaches!J17</f>
        <v>6.798829651799075</v>
      </c>
      <c r="G16" s="46">
        <f>Pears!J17</f>
        <v>4.697920621803319</v>
      </c>
      <c r="H16" s="46">
        <f>Pineapples!J17</f>
        <v>3.658080711294563</v>
      </c>
      <c r="I16" s="46">
        <f>Plums!J17</f>
        <v>0.19002523842494362</v>
      </c>
      <c r="J16" s="46">
        <v>22.241483652734072</v>
      </c>
    </row>
    <row r="17" spans="1:10" ht="12" customHeight="1">
      <c r="A17" s="38">
        <v>1980</v>
      </c>
      <c r="B17" s="46">
        <f>Apples!J18</f>
        <v>4.263042185726714</v>
      </c>
      <c r="C17" s="46">
        <f>Apricots!J18</f>
        <v>0.9443102481331502</v>
      </c>
      <c r="D17" s="46">
        <f>SwCherries!J18+TartCherries!J18</f>
        <v>0.30534384220004257</v>
      </c>
      <c r="E17" s="46">
        <f>Olives!J18</f>
        <v>1.3628732043576757</v>
      </c>
      <c r="F17" s="46">
        <f>Peaches!J18</f>
        <v>6.891380475246301</v>
      </c>
      <c r="G17" s="46">
        <f>Pears!J18</f>
        <v>4.631818804067988</v>
      </c>
      <c r="H17" s="46">
        <f>Pineapples!J18</f>
        <v>3.48238229447688</v>
      </c>
      <c r="I17" s="46">
        <f>Plums!J18</f>
        <v>0.17871415891296571</v>
      </c>
      <c r="J17" s="46">
        <v>22.05986521312172</v>
      </c>
    </row>
    <row r="18" spans="1:10" ht="12" customHeight="1">
      <c r="A18" s="109">
        <v>1981</v>
      </c>
      <c r="B18" s="110">
        <f>Apples!J19</f>
        <v>3.5143374814905406</v>
      </c>
      <c r="C18" s="110">
        <f>Apricots!J19</f>
        <v>0.6966108580089718</v>
      </c>
      <c r="D18" s="110">
        <f>SwCherries!J19+TartCherries!J19</f>
        <v>0.22835318766232357</v>
      </c>
      <c r="E18" s="110">
        <f>Olives!J19</f>
        <v>0.86360876573031</v>
      </c>
      <c r="F18" s="110">
        <f>Peaches!J19</f>
        <v>5.593416529438231</v>
      </c>
      <c r="G18" s="110">
        <f>Pears!J19</f>
        <v>4.4134412523969475</v>
      </c>
      <c r="H18" s="110">
        <f>Pineapples!J19</f>
        <v>3.192530398405703</v>
      </c>
      <c r="I18" s="110">
        <f>Plums!J19</f>
        <v>0.20284182984838622</v>
      </c>
      <c r="J18" s="110">
        <v>18.705140302981416</v>
      </c>
    </row>
    <row r="19" spans="1:10" ht="12" customHeight="1">
      <c r="A19" s="109">
        <v>1982</v>
      </c>
      <c r="B19" s="110">
        <f>Apples!J20</f>
        <v>4.3334272810254495</v>
      </c>
      <c r="C19" s="110">
        <f>Apricots!J20</f>
        <v>0.7789511024974368</v>
      </c>
      <c r="D19" s="110">
        <f>SwCherries!J20+TartCherries!J20</f>
        <v>0.3021450779807445</v>
      </c>
      <c r="E19" s="110">
        <f>Olives!J20</f>
        <v>1.4728863932305747</v>
      </c>
      <c r="F19" s="110">
        <f>Peaches!J20</f>
        <v>5.280739930004283</v>
      </c>
      <c r="G19" s="110">
        <f>Pears!J20</f>
        <v>4.091158822791437</v>
      </c>
      <c r="H19" s="110">
        <f>Pineapples!J20</f>
        <v>3.202084600760811</v>
      </c>
      <c r="I19" s="110">
        <f>Plums!J20</f>
        <v>0.18824867946893237</v>
      </c>
      <c r="J19" s="110">
        <v>19.649641887759664</v>
      </c>
    </row>
    <row r="20" spans="1:10" ht="12" customHeight="1">
      <c r="A20" s="109">
        <v>1983</v>
      </c>
      <c r="B20" s="110">
        <f>Apples!J21</f>
        <v>4.143905559698615</v>
      </c>
      <c r="C20" s="110">
        <f>Apricots!J21</f>
        <v>0.6139326767300127</v>
      </c>
      <c r="D20" s="110">
        <f>SwCherries!J21+TartCherries!J21</f>
        <v>0.19632698955838102</v>
      </c>
      <c r="E20" s="110">
        <f>Olives!J21</f>
        <v>1.0928245086189898</v>
      </c>
      <c r="F20" s="110">
        <f>Peaches!J21</f>
        <v>4.374983927790779</v>
      </c>
      <c r="G20" s="110">
        <f>Pears!J21</f>
        <v>3.673549858135967</v>
      </c>
      <c r="H20" s="110">
        <f>Pineapples!J21</f>
        <v>3.2384365416116996</v>
      </c>
      <c r="I20" s="110">
        <f>Plums!J21</f>
        <v>0.15377289754073772</v>
      </c>
      <c r="J20" s="110">
        <v>17.487732959685182</v>
      </c>
    </row>
    <row r="21" spans="1:10" ht="12" customHeight="1">
      <c r="A21" s="109">
        <v>1984</v>
      </c>
      <c r="B21" s="110">
        <f>Apples!J22</f>
        <v>4.0414856341738</v>
      </c>
      <c r="C21" s="110">
        <f>Apricots!J22</f>
        <v>0.7799307517471377</v>
      </c>
      <c r="D21" s="110">
        <f>SwCherries!J22+TartCherries!J22</f>
        <v>0.32522130795599447</v>
      </c>
      <c r="E21" s="110">
        <f>Olives!J22</f>
        <v>1.2586868322110587</v>
      </c>
      <c r="F21" s="110">
        <f>Peaches!J22</f>
        <v>4.810077107717144</v>
      </c>
      <c r="G21" s="110">
        <f>Pears!J22</f>
        <v>3.2028379038596344</v>
      </c>
      <c r="H21" s="110">
        <f>Pineapples!J22</f>
        <v>2.9362070772741484</v>
      </c>
      <c r="I21" s="110">
        <f>Plums!J22</f>
        <v>0.136916116150137</v>
      </c>
      <c r="J21" s="110">
        <v>17.49136273108906</v>
      </c>
    </row>
    <row r="22" spans="1:10" ht="12" customHeight="1">
      <c r="A22" s="109">
        <v>1985</v>
      </c>
      <c r="B22" s="110">
        <f>Apples!J23</f>
        <v>4.250301101622114</v>
      </c>
      <c r="C22" s="110">
        <f>Apricots!J23</f>
        <v>0.803813566459481</v>
      </c>
      <c r="D22" s="110">
        <f>SwCherries!J23+TartCherries!J23</f>
        <v>0.28453153221155436</v>
      </c>
      <c r="E22" s="110">
        <f>Olives!J23</f>
        <v>1.4059325888119665</v>
      </c>
      <c r="F22" s="110">
        <f>Peaches!J23</f>
        <v>4.771253389930433</v>
      </c>
      <c r="G22" s="110">
        <f>Pears!J23</f>
        <v>3.239173278083784</v>
      </c>
      <c r="H22" s="110">
        <f>Pineapples!J23</f>
        <v>3.309298667246552</v>
      </c>
      <c r="I22" s="110">
        <f>Plums!J23</f>
        <v>0.17049876193845068</v>
      </c>
      <c r="J22" s="110">
        <v>18.234802886304337</v>
      </c>
    </row>
    <row r="23" spans="1:10" ht="12" customHeight="1">
      <c r="A23" s="38">
        <v>1986</v>
      </c>
      <c r="B23" s="46">
        <f>Apples!J24</f>
        <v>3.9651148941319825</v>
      </c>
      <c r="C23" s="46">
        <f>Apricots!J24</f>
        <v>0.4275615720378237</v>
      </c>
      <c r="D23" s="46">
        <f>SwCherries!J24+TartCherries!J24</f>
        <v>0.18315099123884243</v>
      </c>
      <c r="E23" s="46">
        <f>Olives!J24</f>
        <v>1.489747035111293</v>
      </c>
      <c r="F23" s="46">
        <f>Peaches!J24</f>
        <v>5.090094225456731</v>
      </c>
      <c r="G23" s="46">
        <f>Pears!J24</f>
        <v>3.4679808711473137</v>
      </c>
      <c r="H23" s="46">
        <f>Pineapples!J24</f>
        <v>3.579258021201944</v>
      </c>
      <c r="I23" s="46">
        <f>Plums!J24</f>
        <v>0.16426443218521272</v>
      </c>
      <c r="J23" s="46">
        <v>18.367172042511143</v>
      </c>
    </row>
    <row r="24" spans="1:10" ht="12" customHeight="1">
      <c r="A24" s="38">
        <v>1987</v>
      </c>
      <c r="B24" s="46">
        <f>Apples!J25</f>
        <v>4.3446820012904075</v>
      </c>
      <c r="C24" s="46">
        <f>Apricots!J25</f>
        <v>0.6399927207755682</v>
      </c>
      <c r="D24" s="46">
        <f>SwCherries!J25+TartCherries!J25</f>
        <v>0.2851239537845391</v>
      </c>
      <c r="E24" s="46">
        <f>Olives!J25</f>
        <v>1.3436786553287232</v>
      </c>
      <c r="F24" s="46">
        <f>Peaches!J25</f>
        <v>4.785345597723589</v>
      </c>
      <c r="G24" s="46">
        <f>Pears!J25</f>
        <v>3.919200608807862</v>
      </c>
      <c r="H24" s="46">
        <f>Pineapples!J25</f>
        <v>3.0265692524641565</v>
      </c>
      <c r="I24" s="46">
        <f>Plums!J25</f>
        <v>0.17469311451543526</v>
      </c>
      <c r="J24" s="46">
        <v>18.519285904690282</v>
      </c>
    </row>
    <row r="25" spans="1:10" ht="12" customHeight="1">
      <c r="A25" s="38">
        <v>1988</v>
      </c>
      <c r="B25" s="46">
        <f>Apples!J26</f>
        <v>4.611656092072743</v>
      </c>
      <c r="C25" s="46">
        <f>Apricots!J26</f>
        <v>0.5199585213602699</v>
      </c>
      <c r="D25" s="46">
        <f>SwCherries!J26+TartCherries!J26</f>
        <v>0.24604752215169234</v>
      </c>
      <c r="E25" s="46">
        <f>Olives!J26</f>
        <v>1.2329648620179439</v>
      </c>
      <c r="F25" s="46">
        <f>Peaches!J26</f>
        <v>4.955303896614901</v>
      </c>
      <c r="G25" s="46">
        <f>Pears!J26</f>
        <v>3.5515880334944114</v>
      </c>
      <c r="H25" s="46">
        <f>Pineapples!J26</f>
        <v>2.9771660944006832</v>
      </c>
      <c r="I25" s="46">
        <f>Plums!J26</f>
        <v>0.17414470798955656</v>
      </c>
      <c r="J25" s="46">
        <v>18.268829730102205</v>
      </c>
    </row>
    <row r="26" spans="1:10" ht="12" customHeight="1">
      <c r="A26" s="38">
        <v>1989</v>
      </c>
      <c r="B26" s="46">
        <f>Apples!J27</f>
        <v>4.313913399993503</v>
      </c>
      <c r="C26" s="46">
        <f>Apricots!J27</f>
        <v>0.7836766521541361</v>
      </c>
      <c r="D26" s="46">
        <f>SwCherries!J27+TartCherries!J27</f>
        <v>0.22819026781342217</v>
      </c>
      <c r="E26" s="46">
        <f>Olives!J27</f>
        <v>1.4318669179283907</v>
      </c>
      <c r="F26" s="46">
        <f>Peaches!J27</f>
        <v>5.104620183247775</v>
      </c>
      <c r="G26" s="46">
        <f>Pears!J27</f>
        <v>3.7512996296055623</v>
      </c>
      <c r="H26" s="46">
        <f>Pineapples!J27</f>
        <v>3.244731868327845</v>
      </c>
      <c r="I26" s="46">
        <f>Plums!J27</f>
        <v>0.16249025277795828</v>
      </c>
      <c r="J26" s="46">
        <v>19.02078917184859</v>
      </c>
    </row>
    <row r="27" spans="1:10" ht="12" customHeight="1">
      <c r="A27" s="38">
        <v>1990</v>
      </c>
      <c r="B27" s="46">
        <f>Apples!J28</f>
        <v>4.453938928412002</v>
      </c>
      <c r="C27" s="46">
        <f>Apricots!J28</f>
        <v>0.7368323688263847</v>
      </c>
      <c r="D27" s="46">
        <f>SwCherries!J28+TartCherries!J28</f>
        <v>0.2605634363310572</v>
      </c>
      <c r="E27" s="46">
        <f>Olives!J28</f>
        <v>1.3685408531362229</v>
      </c>
      <c r="F27" s="46">
        <f>Peaches!J28</f>
        <v>4.596173876674483</v>
      </c>
      <c r="G27" s="46">
        <f>Pears!J28</f>
        <v>3.967602218298956</v>
      </c>
      <c r="H27" s="46">
        <f>Pineapples!J28</f>
        <v>3.0433227694120393</v>
      </c>
      <c r="I27" s="46">
        <f>Plums!J28</f>
        <v>0.1222236074302559</v>
      </c>
      <c r="J27" s="46">
        <v>18.549198058521398</v>
      </c>
    </row>
    <row r="28" spans="1:10" ht="12" customHeight="1">
      <c r="A28" s="109">
        <v>1991</v>
      </c>
      <c r="B28" s="110">
        <f>Apples!J29</f>
        <v>4.1707656944130145</v>
      </c>
      <c r="C28" s="110">
        <f>Apricots!J29</f>
        <v>0.48211712301847237</v>
      </c>
      <c r="D28" s="110">
        <f>SwCherries!J29+TartCherries!J29</f>
        <v>0.2258259602992093</v>
      </c>
      <c r="E28" s="110">
        <f>Olives!J29</f>
        <v>0.8949179995950597</v>
      </c>
      <c r="F28" s="110">
        <f>Peaches!J29</f>
        <v>4.832763637951638</v>
      </c>
      <c r="G28" s="110">
        <f>Pears!J29</f>
        <v>3.4491383109226685</v>
      </c>
      <c r="H28" s="110">
        <f>Pineapples!J29</f>
        <v>3.0982818836759893</v>
      </c>
      <c r="I28" s="110">
        <f>Plums!J29</f>
        <v>0.08768544874925067</v>
      </c>
      <c r="J28" s="110">
        <v>17.2414960586253</v>
      </c>
    </row>
    <row r="29" spans="1:10" ht="12" customHeight="1">
      <c r="A29" s="109">
        <v>1992</v>
      </c>
      <c r="B29" s="110">
        <f>Apples!J30</f>
        <v>4.699146598540833</v>
      </c>
      <c r="C29" s="110">
        <f>Apricots!J30</f>
        <v>0.5976631376021692</v>
      </c>
      <c r="D29" s="110">
        <f>SwCherries!J30+TartCherries!J30</f>
        <v>0.29795048034674193</v>
      </c>
      <c r="E29" s="110">
        <f>Olives!J30</f>
        <v>1.702085308799674</v>
      </c>
      <c r="F29" s="110">
        <f>Peaches!J30</f>
        <v>5.174332129115174</v>
      </c>
      <c r="G29" s="110">
        <f>Pears!J30</f>
        <v>3.72391404860235</v>
      </c>
      <c r="H29" s="110">
        <f>Pineapples!J30</f>
        <v>3.5604398307821157</v>
      </c>
      <c r="I29" s="110">
        <f>Plums!J30</f>
        <v>0.16519861763069424</v>
      </c>
      <c r="J29" s="110">
        <v>19.92073015141975</v>
      </c>
    </row>
    <row r="30" spans="1:10" ht="12" customHeight="1">
      <c r="A30" s="109">
        <v>1993</v>
      </c>
      <c r="B30" s="110">
        <f>Apples!J31</f>
        <v>4.1426787640280045</v>
      </c>
      <c r="C30" s="110">
        <f>Apricots!J31</f>
        <v>0.5257558595788603</v>
      </c>
      <c r="D30" s="110">
        <f>SwCherries!J31+TartCherries!J31</f>
        <v>0.3321872032769779</v>
      </c>
      <c r="E30" s="110">
        <f>Olives!J31</f>
        <v>1.3799651305285703</v>
      </c>
      <c r="F30" s="110">
        <f>Peaches!J31</f>
        <v>4.862052969123895</v>
      </c>
      <c r="G30" s="110">
        <f>Pears!J31</f>
        <v>3.388953104040143</v>
      </c>
      <c r="H30" s="110">
        <f>Pineapples!J31</f>
        <v>3.2496288685005488</v>
      </c>
      <c r="I30" s="110">
        <f>Plums!J31</f>
        <v>0.10972286115223889</v>
      </c>
      <c r="J30" s="110">
        <v>17.99094476022924</v>
      </c>
    </row>
    <row r="31" spans="1:10" ht="12" customHeight="1">
      <c r="A31" s="109">
        <v>1994</v>
      </c>
      <c r="B31" s="110">
        <f>Apples!J32</f>
        <v>4.322378292525553</v>
      </c>
      <c r="C31" s="110">
        <f>Apricots!J32</f>
        <v>0.7770837549013244</v>
      </c>
      <c r="D31" s="110">
        <f>SwCherries!J32+TartCherries!J32</f>
        <v>0.3508796141437001</v>
      </c>
      <c r="E31" s="110">
        <f>Olives!J32</f>
        <v>1.0156842382568658</v>
      </c>
      <c r="F31" s="110">
        <f>Peaches!J32</f>
        <v>4.802038034659571</v>
      </c>
      <c r="G31" s="110">
        <f>Pears!J32</f>
        <v>3.7465475967761024</v>
      </c>
      <c r="H31" s="110">
        <f>Pineapples!J32</f>
        <v>3.1328755387703584</v>
      </c>
      <c r="I31" s="110">
        <f>Plums!J32</f>
        <v>0.12999438757783896</v>
      </c>
      <c r="J31" s="110">
        <v>18.277481457611312</v>
      </c>
    </row>
    <row r="32" spans="1:10" ht="12" customHeight="1">
      <c r="A32" s="109">
        <v>1995</v>
      </c>
      <c r="B32" s="110">
        <f>Apples!J33</f>
        <v>3.950645930487014</v>
      </c>
      <c r="C32" s="110">
        <f>Apricots!J33</f>
        <v>0.20030636422631715</v>
      </c>
      <c r="D32" s="110">
        <f>SwCherries!J33+TartCherries!J33</f>
        <v>0.3139614333554407</v>
      </c>
      <c r="E32" s="110">
        <f>Olives!J33</f>
        <v>0.9504950121489262</v>
      </c>
      <c r="F32" s="110">
        <f>Peaches!J33</f>
        <v>3.623322919968006</v>
      </c>
      <c r="G32" s="110">
        <f>Pears!J33</f>
        <v>2.9832669292645755</v>
      </c>
      <c r="H32" s="110">
        <f>Pineapples!J33</f>
        <v>2.75564689637864</v>
      </c>
      <c r="I32" s="110">
        <f>Plums!J33</f>
        <v>0.07163716213157062</v>
      </c>
      <c r="J32" s="110">
        <v>14.849282647960491</v>
      </c>
    </row>
    <row r="33" spans="1:10" ht="12" customHeight="1">
      <c r="A33" s="38">
        <v>1996</v>
      </c>
      <c r="B33" s="46">
        <f>Apples!J34</f>
        <v>3.969703637129826</v>
      </c>
      <c r="C33" s="46">
        <f>Apricots!J34</f>
        <v>0.21303668455459793</v>
      </c>
      <c r="D33" s="46">
        <f>SwCherries!J34+TartCherries!J34</f>
        <v>0.227645951496541</v>
      </c>
      <c r="E33" s="46">
        <f>Olives!J34</f>
        <v>1.6584014230787876</v>
      </c>
      <c r="F33" s="46">
        <f>Peaches!J34</f>
        <v>4.548914604085012</v>
      </c>
      <c r="G33" s="46">
        <f>Pears!J34</f>
        <v>2.8403474161946063</v>
      </c>
      <c r="H33" s="46">
        <f>Pineapples!J34</f>
        <v>2.7611900151362128</v>
      </c>
      <c r="I33" s="46">
        <f>Plums!J34</f>
        <v>0.07052742671106951</v>
      </c>
      <c r="J33" s="46">
        <v>16.289767158386653</v>
      </c>
    </row>
    <row r="34" spans="1:10" ht="12" customHeight="1">
      <c r="A34" s="38">
        <v>1997</v>
      </c>
      <c r="B34" s="46">
        <f>Apples!J35</f>
        <v>4.528784640330189</v>
      </c>
      <c r="C34" s="46">
        <f>Apricots!J35</f>
        <v>0.4897479363207548</v>
      </c>
      <c r="D34" s="46">
        <f>SwCherries!J35+TartCherries!J35</f>
        <v>0.30858989524946706</v>
      </c>
      <c r="E34" s="46">
        <f>Olives!J35</f>
        <v>1.2324071344339622</v>
      </c>
      <c r="F34" s="46">
        <f>Peaches!J35</f>
        <v>4.923146373820755</v>
      </c>
      <c r="G34" s="46">
        <f>Pears!J35</f>
        <v>3.470695754716981</v>
      </c>
      <c r="H34" s="46">
        <f>Pineapples!J35</f>
        <v>2.71443242373355</v>
      </c>
      <c r="I34" s="46">
        <f>Plums!J35</f>
        <v>0.10270857900943398</v>
      </c>
      <c r="J34" s="46">
        <v>17.770512737615093</v>
      </c>
    </row>
    <row r="35" spans="1:10" ht="12" customHeight="1">
      <c r="A35" s="38">
        <v>1998</v>
      </c>
      <c r="B35" s="46">
        <f>Apples!J36</f>
        <v>3.531819966062937</v>
      </c>
      <c r="C35" s="46">
        <f>Apricots!J36</f>
        <v>0.42063646923452264</v>
      </c>
      <c r="D35" s="46">
        <f>SwCherries!J36+TartCherries!J36</f>
        <v>0.27663258865834633</v>
      </c>
      <c r="E35" s="46">
        <f>Olives!J36</f>
        <v>1.1215939313830445</v>
      </c>
      <c r="F35" s="46">
        <f>Peaches!J36</f>
        <v>4.197156376308144</v>
      </c>
      <c r="G35" s="46">
        <f>Pears!J36</f>
        <v>3.31045618004122</v>
      </c>
      <c r="H35" s="46">
        <f>Pineapples!J36</f>
        <v>2.2671623746258214</v>
      </c>
      <c r="I35" s="46">
        <f>Plums!J36</f>
        <v>0.0863826149017209</v>
      </c>
      <c r="J35" s="46">
        <v>15.211840501215756</v>
      </c>
    </row>
    <row r="36" spans="1:10" ht="12" customHeight="1">
      <c r="A36" s="38">
        <v>1999</v>
      </c>
      <c r="B36" s="46">
        <f>Apples!J37</f>
        <v>3.916337431153029</v>
      </c>
      <c r="C36" s="46">
        <f>Apricots!J37</f>
        <v>0.34112453292055145</v>
      </c>
      <c r="D36" s="46">
        <f>SwCherries!J37+TartCherries!J37</f>
        <v>0.2974408143715317</v>
      </c>
      <c r="E36" s="46">
        <f>Olives!J37</f>
        <v>1.471917954929983</v>
      </c>
      <c r="F36" s="46">
        <f>Peaches!J37</f>
        <v>4.3477126678426155</v>
      </c>
      <c r="G36" s="46">
        <f>Pears!J37</f>
        <v>3.4104607365275923</v>
      </c>
      <c r="H36" s="46">
        <f>Pineapples!J37</f>
        <v>3.0196656347045083</v>
      </c>
      <c r="I36" s="46">
        <f>Plums!J37</f>
        <v>0.06455806904496202</v>
      </c>
      <c r="J36" s="46">
        <v>16.869217841494773</v>
      </c>
    </row>
    <row r="37" spans="1:10" ht="12" customHeight="1">
      <c r="A37" s="38">
        <v>2000</v>
      </c>
      <c r="B37" s="46">
        <f>Apples!J38</f>
        <v>3.5236177075622113</v>
      </c>
      <c r="C37" s="46">
        <f>Apricots!J38</f>
        <v>0.3227473556460338</v>
      </c>
      <c r="D37" s="46">
        <f>SwCherries!J38+TartCherries!J38</f>
        <v>0.2723960029403783</v>
      </c>
      <c r="E37" s="46">
        <f>Olives!J38</f>
        <v>0.9553268998063891</v>
      </c>
      <c r="F37" s="46">
        <f>Peaches!J38</f>
        <v>4.649613194721257</v>
      </c>
      <c r="G37" s="46">
        <f>Pears!J38</f>
        <v>2.848593424349411</v>
      </c>
      <c r="H37" s="46">
        <f>Pineapples!J38</f>
        <v>2.8016432081324334</v>
      </c>
      <c r="I37" s="46">
        <f>Plums!J38</f>
        <v>0.06448418726154546</v>
      </c>
      <c r="J37" s="46">
        <v>15.438421980419658</v>
      </c>
    </row>
    <row r="38" spans="1:10" ht="12" customHeight="1">
      <c r="A38" s="109">
        <v>2001</v>
      </c>
      <c r="B38" s="110">
        <f>Apples!J39</f>
        <v>3.6920661904388257</v>
      </c>
      <c r="C38" s="110">
        <f>Apricots!J39</f>
        <v>0.31062991028027637</v>
      </c>
      <c r="D38" s="110">
        <f>SwCherries!J39+TartCherries!J39</f>
        <v>0.26928187255199837</v>
      </c>
      <c r="E38" s="110">
        <f>Olives!J39</f>
        <v>1.584017615613266</v>
      </c>
      <c r="F38" s="110">
        <f>Peaches!J39</f>
        <v>4.2498735719597915</v>
      </c>
      <c r="G38" s="110">
        <f>Pears!J39</f>
        <v>3.012082787907577</v>
      </c>
      <c r="H38" s="110">
        <f>Pineapples!J39</f>
        <v>2.5523444545189986</v>
      </c>
      <c r="I38" s="110">
        <f>Plums!J39</f>
        <v>0.053594105576111425</v>
      </c>
      <c r="J38" s="110">
        <v>15.723890508846845</v>
      </c>
    </row>
    <row r="39" spans="1:10" ht="12" customHeight="1">
      <c r="A39" s="109">
        <v>2002</v>
      </c>
      <c r="B39" s="110">
        <f>Apples!J40</f>
        <v>3.236208356108613</v>
      </c>
      <c r="C39" s="110">
        <f>Apricots!J40</f>
        <v>0.30149304941957733</v>
      </c>
      <c r="D39" s="110">
        <f>SwCherries!J40+TartCherries!J40</f>
        <v>0.033451950173027094</v>
      </c>
      <c r="E39" s="110">
        <f>Olives!J40</f>
        <v>1.4036007932491914</v>
      </c>
      <c r="F39" s="110">
        <f>Peaches!J40</f>
        <v>4.656167192189231</v>
      </c>
      <c r="G39" s="110">
        <f>Pears!J40</f>
        <v>2.616492221629139</v>
      </c>
      <c r="H39" s="110">
        <f>Pineapples!J40</f>
        <v>2.6414574380878375</v>
      </c>
      <c r="I39" s="110">
        <f>Plums!J40</f>
        <v>0.04225494299683013</v>
      </c>
      <c r="J39" s="110">
        <v>14.931125943853447</v>
      </c>
    </row>
    <row r="40" spans="1:10" ht="12" customHeight="1">
      <c r="A40" s="109">
        <v>2003</v>
      </c>
      <c r="B40" s="110">
        <f>Apples!J41</f>
        <v>3.633314271854185</v>
      </c>
      <c r="C40" s="110">
        <f>Apricots!J41</f>
        <v>0.2881035864968766</v>
      </c>
      <c r="D40" s="110">
        <f>SwCherries!J41+TartCherries!J41</f>
        <v>0.20730873855386403</v>
      </c>
      <c r="E40" s="110">
        <f>Olives!J41</f>
        <v>1.4932817865730923</v>
      </c>
      <c r="F40" s="110">
        <f>Peaches!J41</f>
        <v>4.048359270451352</v>
      </c>
      <c r="G40" s="110">
        <f>Pears!J41</f>
        <v>2.6781150951934762</v>
      </c>
      <c r="H40" s="110">
        <f>Pineapples!J41</f>
        <v>2.7726488379925667</v>
      </c>
      <c r="I40" s="110">
        <f>Plums!J41</f>
        <v>0.039517748664803884</v>
      </c>
      <c r="J40" s="110">
        <v>15.160649335780214</v>
      </c>
    </row>
    <row r="41" spans="1:10" ht="12" customHeight="1">
      <c r="A41" s="109">
        <v>2004</v>
      </c>
      <c r="B41" s="110">
        <f>Apples!J42</f>
        <v>3.6596184377328203</v>
      </c>
      <c r="C41" s="110">
        <f>Apricots!J42</f>
        <v>0.3004128499254377</v>
      </c>
      <c r="D41" s="110">
        <f>SwCherries!J42+TartCherries!J42</f>
        <v>0.14908454292896645</v>
      </c>
      <c r="E41" s="110">
        <f>Olives!J42</f>
        <v>1.373637132433758</v>
      </c>
      <c r="F41" s="110">
        <f>Peaches!J42</f>
        <v>4.318277540146649</v>
      </c>
      <c r="G41" s="110">
        <f>Pears!J42</f>
        <v>2.5271401509466944</v>
      </c>
      <c r="H41" s="110">
        <f>Pineapples!J42</f>
        <v>2.6082462174836194</v>
      </c>
      <c r="I41" s="110">
        <f>Plums!J42</f>
        <v>0.04077654242901814</v>
      </c>
      <c r="J41" s="110">
        <v>14.977193414026964</v>
      </c>
    </row>
    <row r="42" spans="1:10" ht="12" customHeight="1">
      <c r="A42" s="109">
        <v>2005</v>
      </c>
      <c r="B42" s="110">
        <f>Apples!J43</f>
        <v>3.382340551825458</v>
      </c>
      <c r="C42" s="110">
        <f>Apricots!J43</f>
        <v>0.22051407276800628</v>
      </c>
      <c r="D42" s="110">
        <f>SwCherries!J43+TartCherries!J43</f>
        <v>0.17935358908023252</v>
      </c>
      <c r="E42" s="110">
        <f>Olives!J43</f>
        <v>1.5718426208432872</v>
      </c>
      <c r="F42" s="110">
        <f>Peaches!J43</f>
        <v>4.045123697635534</v>
      </c>
      <c r="G42" s="110">
        <f>Pears!J43</f>
        <v>2.304570848150572</v>
      </c>
      <c r="H42" s="110">
        <f>Pineapples!J43</f>
        <v>2.7850377305445195</v>
      </c>
      <c r="I42" s="110">
        <f>Plums!J43</f>
        <v>0.03401585583815029</v>
      </c>
      <c r="J42" s="110">
        <v>14.52279896668576</v>
      </c>
    </row>
    <row r="43" spans="1:10" ht="12" customHeight="1">
      <c r="A43" s="38">
        <v>2006</v>
      </c>
      <c r="B43" s="46">
        <f>Apples!J44</f>
        <v>3.3982234136845735</v>
      </c>
      <c r="C43" s="46">
        <f>Apricots!J44</f>
        <v>0.14016391259650957</v>
      </c>
      <c r="D43" s="46">
        <f>SwCherries!J44+TartCherries!J44</f>
        <v>0.13765888541596277</v>
      </c>
      <c r="E43" s="46">
        <f>Olives!J44</f>
        <v>0.8629714990790236</v>
      </c>
      <c r="F43" s="46">
        <f>Peaches!J44</f>
        <v>3.504439670034552</v>
      </c>
      <c r="G43" s="46">
        <f>Pears!J44</f>
        <v>2.4070505878554482</v>
      </c>
      <c r="H43" s="46">
        <f>Pineapples!J44</f>
        <v>2.79801802086252</v>
      </c>
      <c r="I43" s="46">
        <f>Plums!J44</f>
        <v>0.03987823047454233</v>
      </c>
      <c r="J43" s="46">
        <v>13.288404220003132</v>
      </c>
    </row>
    <row r="44" spans="1:10" ht="12" customHeight="1">
      <c r="A44" s="38">
        <v>2007</v>
      </c>
      <c r="B44" s="46">
        <f>Apples!J45</f>
        <v>3.1973947648602947</v>
      </c>
      <c r="C44" s="46">
        <f>Apricots!J45</f>
        <v>0.22653502643825577</v>
      </c>
      <c r="D44" s="46">
        <f>SwCherries!J45+TartCherries!J45</f>
        <v>0.12635068476724062</v>
      </c>
      <c r="E44" s="46">
        <f>Olives!J45</f>
        <v>1.5427782460347992</v>
      </c>
      <c r="F44" s="46">
        <f>Peaches!J45</f>
        <v>4.2809818575383325</v>
      </c>
      <c r="G44" s="46">
        <f>Pears!J45</f>
        <v>2.310061162510998</v>
      </c>
      <c r="H44" s="46">
        <f>Pineapples!J45</f>
        <v>2.5428198634920354</v>
      </c>
      <c r="I44" s="46">
        <f>Plums!J45</f>
        <v>0.030814229368992908</v>
      </c>
      <c r="J44" s="46">
        <v>14.257735835010948</v>
      </c>
    </row>
    <row r="45" spans="1:10" ht="12" customHeight="1">
      <c r="A45" s="38">
        <v>2008</v>
      </c>
      <c r="B45" s="46">
        <f>Apples!J46</f>
        <v>3.71864741373931</v>
      </c>
      <c r="C45" s="46">
        <f>Apricots!J46</f>
        <v>0.20554894004582158</v>
      </c>
      <c r="D45" s="46">
        <f>SwCherries!J46+TartCherries!J46</f>
        <v>0.1349258093845229</v>
      </c>
      <c r="E45" s="46">
        <f>Olives!J46</f>
        <v>1.0323413733234135</v>
      </c>
      <c r="F45" s="46">
        <f>Peaches!J46</f>
        <v>3.6058030908066088</v>
      </c>
      <c r="G45" s="46">
        <f>Pears!J46</f>
        <v>2.2614984031856005</v>
      </c>
      <c r="H45" s="46">
        <f>Pineapples!J46</f>
        <v>2.5502856728662127</v>
      </c>
      <c r="I45" s="46">
        <f>Plums!J46</f>
        <v>0.02687217187453095</v>
      </c>
      <c r="J45" s="46">
        <v>13.53592287522602</v>
      </c>
    </row>
    <row r="46" spans="1:10" ht="12" customHeight="1">
      <c r="A46" s="38">
        <v>2009</v>
      </c>
      <c r="B46" s="46">
        <f>Apples!J47</f>
        <v>3.3698614697560907</v>
      </c>
      <c r="C46" s="46">
        <f>Apricots!J47</f>
        <v>0.21325776571948535</v>
      </c>
      <c r="D46" s="46">
        <f>SwCherries!J47+TartCherries!J47</f>
        <v>0.15506642855320424</v>
      </c>
      <c r="E46" s="46">
        <f>Olives!J47</f>
        <v>1.0151719552830738</v>
      </c>
      <c r="F46" s="46">
        <f>Peaches!J47</f>
        <v>3.9726386812606775</v>
      </c>
      <c r="G46" s="46">
        <f>Pears!J47</f>
        <v>2.461519070980702</v>
      </c>
      <c r="H46" s="46">
        <f>Pineapples!J47</f>
        <v>2.4272169769609824</v>
      </c>
      <c r="I46" s="46">
        <f>Plums!J47</f>
        <v>0.026850306147899558</v>
      </c>
      <c r="J46" s="46">
        <v>13.641582654662114</v>
      </c>
    </row>
    <row r="47" spans="1:10" ht="12" customHeight="1">
      <c r="A47" s="38">
        <v>2010</v>
      </c>
      <c r="B47" s="46">
        <f>Apples!J48</f>
        <v>3.203835465081249</v>
      </c>
      <c r="C47" s="46">
        <f>Apricots!J48</f>
        <v>0.18341046319414614</v>
      </c>
      <c r="D47" s="46">
        <f>SwCherries!J48+TartCherries!J48</f>
        <v>0.07814955298078466</v>
      </c>
      <c r="E47" s="46">
        <f>Olives!J48</f>
        <v>1.84037456282559</v>
      </c>
      <c r="F47" s="46">
        <f>Peaches!J48</f>
        <v>3.6552500704716837</v>
      </c>
      <c r="G47" s="46">
        <f>Pears!J48</f>
        <v>1.9577430881927282</v>
      </c>
      <c r="H47" s="46">
        <f>Pineapples!J48</f>
        <v>2.2534124023230366</v>
      </c>
      <c r="I47" s="46">
        <f>Plums!J48</f>
        <v>0.0195615812939114</v>
      </c>
      <c r="J47" s="46">
        <v>13.19173718636313</v>
      </c>
    </row>
    <row r="48" spans="1:10" ht="12" customHeight="1">
      <c r="A48" s="109">
        <v>2011</v>
      </c>
      <c r="B48" s="110">
        <f>Apples!J49</f>
        <v>3.3598001224401743</v>
      </c>
      <c r="C48" s="110">
        <f>Apricots!J49</f>
        <v>0.15839035597331227</v>
      </c>
      <c r="D48" s="110">
        <f>SwCherries!J49+TartCherries!J49</f>
        <v>0.09084229626924321</v>
      </c>
      <c r="E48" s="110">
        <f>Olives!J49</f>
        <v>0.916216588248899</v>
      </c>
      <c r="F48" s="110">
        <f>Peaches!J49</f>
        <v>3.1671302644854276</v>
      </c>
      <c r="G48" s="110">
        <f>Pears!J49</f>
        <v>2.1687423239722796</v>
      </c>
      <c r="H48" s="110">
        <f>Pineapples!J49</f>
        <v>2.323060097999091</v>
      </c>
      <c r="I48" s="110">
        <f>Plums!J49</f>
        <v>0.019997342826587904</v>
      </c>
      <c r="J48" s="110">
        <v>12.204179392215016</v>
      </c>
    </row>
    <row r="49" spans="1:10" ht="12" customHeight="1">
      <c r="A49" s="109">
        <v>2012</v>
      </c>
      <c r="B49" s="110">
        <f>Apples!J50</f>
        <v>2.5400426167974706</v>
      </c>
      <c r="C49" s="110">
        <f>Apricots!J50</f>
        <v>0.15739602475551037</v>
      </c>
      <c r="D49" s="110">
        <f>SwCherries!J50+TartCherries!J50</f>
        <v>0.011427718958105876</v>
      </c>
      <c r="E49" s="110">
        <f>Olives!J50</f>
        <v>1.2966987155679266</v>
      </c>
      <c r="F49" s="110">
        <f>Peaches!J50</f>
        <v>3.1692212368758224</v>
      </c>
      <c r="G49" s="110">
        <f>Pears!J50</f>
        <v>2.05136933157946</v>
      </c>
      <c r="H49" s="110">
        <f>Pineapples!J50</f>
        <v>2.3102722483522626</v>
      </c>
      <c r="I49" s="110">
        <f>Plums!J50</f>
        <v>0.012208933503518444</v>
      </c>
      <c r="J49" s="110">
        <v>11.548636826390076</v>
      </c>
    </row>
    <row r="50" spans="1:10" ht="12" customHeight="1">
      <c r="A50" s="109">
        <v>2013</v>
      </c>
      <c r="B50" s="110">
        <f>Apples!J51</f>
        <v>3.879401180282709</v>
      </c>
      <c r="C50" s="110">
        <f>Apricots!J51</f>
        <v>0.14332929437141037</v>
      </c>
      <c r="D50" s="110">
        <f>SwCherries!J51+TartCherries!J51</f>
        <v>0.07345695245532452</v>
      </c>
      <c r="E50" s="110">
        <f>Olives!J51</f>
        <v>1.3019678420390575</v>
      </c>
      <c r="F50" s="110">
        <f>Peaches!J51</f>
        <v>3.307508955939744</v>
      </c>
      <c r="G50" s="110">
        <f>Pears!J51</f>
        <v>2.0264134330806582</v>
      </c>
      <c r="H50" s="110">
        <f>Pineapples!J51</f>
        <v>2.3600314501884614</v>
      </c>
      <c r="I50" s="110">
        <f>Plums!J51</f>
        <v>0.01881346719538274</v>
      </c>
      <c r="J50" s="110">
        <v>13.110922575552749</v>
      </c>
    </row>
    <row r="51" spans="1:10" ht="12" customHeight="1">
      <c r="A51" s="109">
        <v>2014</v>
      </c>
      <c r="B51" s="110">
        <f>Apples!J52</f>
        <v>3.485796745788033</v>
      </c>
      <c r="C51" s="110">
        <f>Apricots!J52</f>
        <v>0.16658350890434012</v>
      </c>
      <c r="D51" s="110">
        <f>SwCherries!J52+TartCherries!J52</f>
        <v>0.045524796966482685</v>
      </c>
      <c r="E51" s="110">
        <f>Olives!J52</f>
        <v>0.9366703880898469</v>
      </c>
      <c r="F51" s="110">
        <f>Peaches!J52</f>
        <v>3.0981631079349574</v>
      </c>
      <c r="G51" s="110">
        <f>Pears!J52</f>
        <v>1.9820208689675296</v>
      </c>
      <c r="H51" s="110">
        <f>Pineapples!J52</f>
        <v>2.1649456148201303</v>
      </c>
      <c r="I51" s="110">
        <f>Plums!J52</f>
        <v>0.012342192837305093</v>
      </c>
      <c r="J51" s="110">
        <v>11.892047224308625</v>
      </c>
    </row>
    <row r="52" spans="1:10" ht="12" customHeight="1">
      <c r="A52" s="142">
        <v>2015</v>
      </c>
      <c r="B52" s="143">
        <f>Apples!J53</f>
        <v>3.4624872353217477</v>
      </c>
      <c r="C52" s="143">
        <f>Apricots!J53</f>
        <v>0.09466081159623112</v>
      </c>
      <c r="D52" s="143">
        <f>SwCherries!J53+TartCherries!J53</f>
        <v>0.06758959256887326</v>
      </c>
      <c r="E52" s="143">
        <f>Olives!J53</f>
        <v>1.2247392652690776</v>
      </c>
      <c r="F52" s="143">
        <f>Peaches!J53</f>
        <v>3.2692363532576256</v>
      </c>
      <c r="G52" s="143">
        <f>Pears!J53</f>
        <v>2.0096603085511813</v>
      </c>
      <c r="H52" s="143">
        <f>Pineapples!J53</f>
        <v>2.2852135818083714</v>
      </c>
      <c r="I52" s="143">
        <f>Plums!J53</f>
        <v>0.019962425326856558</v>
      </c>
      <c r="J52" s="143">
        <v>12.433549573699963</v>
      </c>
    </row>
    <row r="53" spans="1:10" ht="12" customHeight="1">
      <c r="A53" s="159">
        <v>2016</v>
      </c>
      <c r="B53" s="160">
        <f>Apples!J54</f>
        <v>3.673499339584936</v>
      </c>
      <c r="C53" s="160">
        <f>Apricots!J54</f>
        <v>0.13208645316215192</v>
      </c>
      <c r="D53" s="160">
        <f>SwCherries!J54+TartCherries!J54</f>
        <v>0.06950211207424797</v>
      </c>
      <c r="E53" s="160">
        <f>Olives!J54</f>
        <v>1.094008711832398</v>
      </c>
      <c r="F53" s="160">
        <f>Peaches!J54</f>
        <v>3.003617608912152</v>
      </c>
      <c r="G53" s="160">
        <f>Pears!J54</f>
        <v>1.5977946091362272</v>
      </c>
      <c r="H53" s="160">
        <f>Pineapples!J54</f>
        <v>2.1724042886163644</v>
      </c>
      <c r="I53" s="160">
        <f>Plums!J54</f>
        <v>0.007238639362362081</v>
      </c>
      <c r="J53" s="160">
        <v>11.750151762680838</v>
      </c>
    </row>
    <row r="54" spans="1:10" ht="12" customHeight="1">
      <c r="A54" s="166">
        <v>2017</v>
      </c>
      <c r="B54" s="167">
        <f>Apples!J55</f>
        <v>3.5809450341200773</v>
      </c>
      <c r="C54" s="167">
        <f>Apricots!J55</f>
        <v>0.08366333965620489</v>
      </c>
      <c r="D54" s="167">
        <f>SwCherries!J55+TartCherries!J55</f>
        <v>0.037691218292848515</v>
      </c>
      <c r="E54" s="167">
        <f>Olives!J55</f>
        <v>1.2440113033696611</v>
      </c>
      <c r="F54" s="167">
        <f>Peaches!J55</f>
        <v>2.753296198819029</v>
      </c>
      <c r="G54" s="167">
        <f>Pears!J55</f>
        <v>1.6728848837107977</v>
      </c>
      <c r="H54" s="167">
        <f>Pineapples!J55</f>
        <v>2.1215887095020967</v>
      </c>
      <c r="I54" s="167">
        <f>Plums!J55</f>
        <v>0.0074845934778513</v>
      </c>
      <c r="J54" s="167">
        <v>11.501565280948567</v>
      </c>
    </row>
    <row r="55" spans="1:10" ht="12" customHeight="1">
      <c r="A55" s="166">
        <v>2018</v>
      </c>
      <c r="B55" s="167">
        <f>Apples!J56</f>
        <v>3.266192719960188</v>
      </c>
      <c r="C55" s="167">
        <f>Apricots!J56</f>
        <v>0.06159056112718287</v>
      </c>
      <c r="D55" s="167">
        <f>SwCherries!J56+TartCherries!J56</f>
        <v>0.07490881885762853</v>
      </c>
      <c r="E55" s="167">
        <f>Olives!J56</f>
        <v>0.8523243502441907</v>
      </c>
      <c r="F55" s="167">
        <f>Peaches!J56</f>
        <v>2.2443381314601383</v>
      </c>
      <c r="G55" s="167">
        <f>Pears!J56</f>
        <v>1.65349785184115</v>
      </c>
      <c r="H55" s="167">
        <f>Pineapples!J56</f>
        <v>2.0061490225788767</v>
      </c>
      <c r="I55" s="167">
        <f>Plums!J56</f>
        <v>0.006839302162610511</v>
      </c>
      <c r="J55" s="167">
        <v>10.165840758231965</v>
      </c>
    </row>
    <row r="56" spans="1:10" ht="12" customHeight="1" thickBot="1">
      <c r="A56" s="144">
        <v>2019</v>
      </c>
      <c r="B56" s="145">
        <f>Apples!J57</f>
        <v>3.433861443107419</v>
      </c>
      <c r="C56" s="145">
        <f>Apricots!J57</f>
        <v>0.06716510927527314</v>
      </c>
      <c r="D56" s="145">
        <f>SwCherries!J57+TartCherries!J57</f>
        <v>0.08428453921617524</v>
      </c>
      <c r="E56" s="145">
        <f>Olives!J57</f>
        <v>1.1254239794473884</v>
      </c>
      <c r="F56" s="145">
        <f>Peaches!J57</f>
        <v>2.4197042063416965</v>
      </c>
      <c r="G56" s="145">
        <f>Pears!J57</f>
        <v>1.418718844176161</v>
      </c>
      <c r="H56" s="145">
        <f>Pineapples!J57</f>
        <v>1.9675536744227566</v>
      </c>
      <c r="I56" s="145">
        <f>Plums!J57</f>
        <v>0.0060838604604714535</v>
      </c>
      <c r="J56" s="145">
        <v>10.52279565644734</v>
      </c>
    </row>
    <row r="57" spans="1:10" ht="12" customHeight="1" thickTop="1">
      <c r="A57" s="239" t="s">
        <v>50</v>
      </c>
      <c r="B57" s="240"/>
      <c r="C57" s="240"/>
      <c r="D57" s="240"/>
      <c r="E57" s="240"/>
      <c r="F57" s="240"/>
      <c r="G57" s="240"/>
      <c r="H57" s="240"/>
      <c r="I57" s="240"/>
      <c r="J57" s="241"/>
    </row>
    <row r="58" spans="1:10" ht="12" customHeight="1">
      <c r="A58" s="242"/>
      <c r="B58" s="243"/>
      <c r="C58" s="243"/>
      <c r="D58" s="243"/>
      <c r="E58" s="243"/>
      <c r="F58" s="243"/>
      <c r="G58" s="243"/>
      <c r="H58" s="243"/>
      <c r="I58" s="243"/>
      <c r="J58" s="244"/>
    </row>
    <row r="59" spans="1:10" ht="12" customHeight="1">
      <c r="A59" s="242"/>
      <c r="B59" s="243"/>
      <c r="C59" s="243"/>
      <c r="D59" s="243"/>
      <c r="E59" s="243"/>
      <c r="F59" s="243"/>
      <c r="G59" s="243"/>
      <c r="H59" s="243"/>
      <c r="I59" s="243"/>
      <c r="J59" s="244"/>
    </row>
    <row r="60" spans="1:10" ht="12" customHeight="1">
      <c r="A60" s="245"/>
      <c r="B60" s="246"/>
      <c r="C60" s="246"/>
      <c r="D60" s="246"/>
      <c r="E60" s="246"/>
      <c r="F60" s="246"/>
      <c r="G60" s="246"/>
      <c r="H60" s="246"/>
      <c r="I60" s="246"/>
      <c r="J60" s="247"/>
    </row>
    <row r="61" spans="1:10" ht="12" customHeight="1">
      <c r="A61" s="236" t="s">
        <v>85</v>
      </c>
      <c r="B61" s="237"/>
      <c r="C61" s="237"/>
      <c r="D61" s="237"/>
      <c r="E61" s="237"/>
      <c r="F61" s="237"/>
      <c r="G61" s="237"/>
      <c r="H61" s="237"/>
      <c r="I61" s="237"/>
      <c r="J61" s="238"/>
    </row>
    <row r="62" spans="1:10" ht="12" customHeight="1">
      <c r="A62" s="5"/>
      <c r="B62" s="47"/>
      <c r="C62" s="47"/>
      <c r="D62" s="47"/>
      <c r="E62" s="47"/>
      <c r="F62" s="47"/>
      <c r="G62" s="47"/>
      <c r="H62" s="47"/>
      <c r="I62" s="47"/>
      <c r="J62" s="47"/>
    </row>
    <row r="63" ht="12" customHeight="1">
      <c r="A63" s="7"/>
    </row>
    <row r="64" ht="12" customHeight="1">
      <c r="A64" s="7"/>
    </row>
    <row r="65" ht="12" customHeight="1">
      <c r="A65" s="7"/>
    </row>
    <row r="66" ht="12" customHeight="1">
      <c r="A66" s="7"/>
    </row>
    <row r="67" ht="12" customHeight="1">
      <c r="A67" s="7"/>
    </row>
    <row r="68" ht="12" customHeight="1">
      <c r="A68" s="7"/>
    </row>
    <row r="69" ht="12" customHeight="1">
      <c r="A69" s="7"/>
    </row>
    <row r="70" ht="12" customHeight="1">
      <c r="A70" s="7"/>
    </row>
    <row r="71" ht="12" customHeight="1">
      <c r="A71" s="7"/>
    </row>
    <row r="72" ht="12" customHeight="1">
      <c r="A72" s="7"/>
    </row>
    <row r="73" ht="12" customHeight="1">
      <c r="A73" s="7"/>
    </row>
    <row r="74" ht="12" customHeight="1">
      <c r="A74" s="7"/>
    </row>
    <row r="75" ht="12" customHeight="1">
      <c r="A75" s="7"/>
    </row>
    <row r="76" ht="12" customHeight="1">
      <c r="A76" s="7"/>
    </row>
    <row r="77" ht="12" customHeight="1">
      <c r="A77" s="7"/>
    </row>
    <row r="78" ht="12" customHeight="1">
      <c r="A78" s="7"/>
    </row>
    <row r="79" ht="12" customHeight="1">
      <c r="A79" s="7"/>
    </row>
    <row r="80" ht="12" customHeight="1">
      <c r="A80" s="7"/>
    </row>
    <row r="81" ht="12" customHeight="1">
      <c r="A81" s="7"/>
    </row>
    <row r="82" ht="12" customHeight="1">
      <c r="A82" s="7"/>
    </row>
    <row r="83" ht="12" customHeight="1">
      <c r="A83" s="7"/>
    </row>
    <row r="84" ht="12" customHeight="1">
      <c r="A84" s="7"/>
    </row>
    <row r="85" ht="12" customHeight="1">
      <c r="A85" s="7"/>
    </row>
    <row r="86" ht="12" customHeight="1">
      <c r="A86" s="7"/>
    </row>
    <row r="87" ht="12" customHeight="1">
      <c r="A87" s="7"/>
    </row>
    <row r="88" ht="12" customHeight="1">
      <c r="A88" s="7"/>
    </row>
    <row r="89" ht="12" customHeight="1">
      <c r="A89" s="7"/>
    </row>
    <row r="90" ht="12" customHeight="1">
      <c r="A90" s="7"/>
    </row>
    <row r="91" ht="12" customHeight="1">
      <c r="A91" s="7"/>
    </row>
    <row r="92" ht="12" customHeight="1">
      <c r="A92" s="7"/>
    </row>
    <row r="93" ht="12" customHeight="1">
      <c r="A93" s="7"/>
    </row>
    <row r="94" ht="12" customHeight="1">
      <c r="A94" s="7"/>
    </row>
    <row r="95" ht="12" customHeight="1">
      <c r="A95" s="7"/>
    </row>
    <row r="96" ht="12" customHeight="1">
      <c r="A96" s="7"/>
    </row>
    <row r="97" ht="12" customHeight="1">
      <c r="A97" s="7"/>
    </row>
    <row r="98" ht="12" customHeight="1">
      <c r="A98" s="7"/>
    </row>
    <row r="99" ht="12" customHeight="1">
      <c r="A99" s="7"/>
    </row>
  </sheetData>
  <sheetProtection/>
  <mergeCells count="15">
    <mergeCell ref="A61:J61"/>
    <mergeCell ref="A57:J59"/>
    <mergeCell ref="A60:J60"/>
    <mergeCell ref="B2:B5"/>
    <mergeCell ref="C2:C5"/>
    <mergeCell ref="A1:J1"/>
    <mergeCell ref="B6:J6"/>
    <mergeCell ref="E2:E5"/>
    <mergeCell ref="J2:J5"/>
    <mergeCell ref="F2:F5"/>
    <mergeCell ref="D2:D5"/>
    <mergeCell ref="A2:A5"/>
    <mergeCell ref="G2:G5"/>
    <mergeCell ref="H2:H5"/>
    <mergeCell ref="I2:I5"/>
  </mergeCells>
  <printOptions horizontalCentered="1" verticalCentered="1"/>
  <pageMargins left="0.75" right="0.75" top="0.699305555555556" bottom="0.449305556" header="0" footer="0"/>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pageSetUpPr fitToPage="1"/>
  </sheetPr>
  <dimension ref="A1:M86"/>
  <sheetViews>
    <sheetView zoomScalePageLayoutView="0" workbookViewId="0" topLeftCell="A1">
      <pane ySplit="6" topLeftCell="A7" activePane="bottomLeft" state="frozen"/>
      <selection pane="topLeft" activeCell="A1" sqref="A1"/>
      <selection pane="bottomLeft" activeCell="A1" sqref="A1:K1"/>
    </sheetView>
  </sheetViews>
  <sheetFormatPr defaultColWidth="12.7109375" defaultRowHeight="12" customHeight="1"/>
  <cols>
    <col min="1" max="1" width="12.7109375" style="8" customWidth="1"/>
    <col min="2" max="11" width="12.7109375" style="6" customWidth="1"/>
    <col min="12" max="13" width="12.7109375" style="8" customWidth="1"/>
    <col min="14" max="16384" width="12.7109375" style="4" customWidth="1"/>
  </cols>
  <sheetData>
    <row r="1" spans="1:13" s="42" customFormat="1" ht="12" customHeight="1" thickBot="1">
      <c r="A1" s="223" t="s">
        <v>48</v>
      </c>
      <c r="B1" s="223"/>
      <c r="C1" s="223"/>
      <c r="D1" s="223"/>
      <c r="E1" s="223"/>
      <c r="F1" s="223"/>
      <c r="G1" s="223"/>
      <c r="H1" s="223"/>
      <c r="I1" s="223"/>
      <c r="J1" s="223"/>
      <c r="K1" s="223"/>
      <c r="L1" s="43"/>
      <c r="M1" s="43"/>
    </row>
    <row r="2" spans="1:11" ht="12" customHeight="1" thickTop="1">
      <c r="A2" s="233" t="s">
        <v>42</v>
      </c>
      <c r="B2" s="232" t="s">
        <v>16</v>
      </c>
      <c r="C2" s="227" t="s">
        <v>7</v>
      </c>
      <c r="D2" s="227" t="s">
        <v>23</v>
      </c>
      <c r="E2" s="232" t="s">
        <v>20</v>
      </c>
      <c r="F2" s="227" t="s">
        <v>11</v>
      </c>
      <c r="G2" s="232" t="s">
        <v>91</v>
      </c>
      <c r="H2" s="232" t="s">
        <v>24</v>
      </c>
      <c r="I2" s="227" t="s">
        <v>12</v>
      </c>
      <c r="J2" s="227" t="s">
        <v>13</v>
      </c>
      <c r="K2" s="229" t="s">
        <v>25</v>
      </c>
    </row>
    <row r="3" spans="1:11" ht="12" customHeight="1">
      <c r="A3" s="234"/>
      <c r="B3" s="227"/>
      <c r="C3" s="227"/>
      <c r="D3" s="227"/>
      <c r="E3" s="227"/>
      <c r="F3" s="227"/>
      <c r="G3" s="227"/>
      <c r="H3" s="227"/>
      <c r="I3" s="227"/>
      <c r="J3" s="227"/>
      <c r="K3" s="230"/>
    </row>
    <row r="4" spans="1:11" ht="12" customHeight="1">
      <c r="A4" s="234"/>
      <c r="B4" s="227"/>
      <c r="C4" s="227"/>
      <c r="D4" s="227"/>
      <c r="E4" s="227"/>
      <c r="F4" s="227"/>
      <c r="G4" s="227"/>
      <c r="H4" s="227"/>
      <c r="I4" s="227"/>
      <c r="J4" s="227"/>
      <c r="K4" s="230"/>
    </row>
    <row r="5" spans="1:11" ht="12" customHeight="1">
      <c r="A5" s="235"/>
      <c r="B5" s="228"/>
      <c r="C5" s="228"/>
      <c r="D5" s="228"/>
      <c r="E5" s="228"/>
      <c r="F5" s="228"/>
      <c r="G5" s="228"/>
      <c r="H5" s="228"/>
      <c r="I5" s="228"/>
      <c r="J5" s="228"/>
      <c r="K5" s="231"/>
    </row>
    <row r="6" spans="1:13" ht="12" customHeight="1">
      <c r="A6" s="77"/>
      <c r="B6" s="263" t="s">
        <v>39</v>
      </c>
      <c r="C6" s="264"/>
      <c r="D6" s="264"/>
      <c r="E6" s="264"/>
      <c r="F6" s="264"/>
      <c r="G6" s="264"/>
      <c r="H6" s="264"/>
      <c r="I6" s="264"/>
      <c r="J6" s="264"/>
      <c r="K6" s="265"/>
      <c r="L6" s="78" t="s">
        <v>6</v>
      </c>
      <c r="M6" s="77"/>
    </row>
    <row r="7" spans="1:13" ht="12" customHeight="1">
      <c r="A7" s="38">
        <v>1970</v>
      </c>
      <c r="B7" s="46">
        <f>Apples!K8</f>
        <v>5.7091822317009155</v>
      </c>
      <c r="C7" s="46">
        <f>Apricots!K8</f>
        <v>1.1391874486616185</v>
      </c>
      <c r="D7" s="46">
        <f>SwCherries!K8+TartCherries!K8</f>
        <v>0.45052749313152596</v>
      </c>
      <c r="E7" s="46">
        <v>0.5268605683618758</v>
      </c>
      <c r="F7" s="46">
        <f>Olives!K8</f>
        <v>0.9616811259758773</v>
      </c>
      <c r="G7" s="46">
        <f>Peaches!K8</f>
        <v>6.778301585977857</v>
      </c>
      <c r="H7" s="46">
        <f>Pears!K8</f>
        <v>3.3093122850737564</v>
      </c>
      <c r="I7" s="46">
        <f>Pineapples!K8</f>
        <v>7.117488865263446</v>
      </c>
      <c r="J7" s="46">
        <f>Plums!K8</f>
        <v>0.19849779081055285</v>
      </c>
      <c r="K7" s="46">
        <v>26.191039394957425</v>
      </c>
      <c r="L7" s="4"/>
      <c r="M7" s="220"/>
    </row>
    <row r="8" spans="1:13" ht="12" customHeight="1">
      <c r="A8" s="109">
        <v>1971</v>
      </c>
      <c r="B8" s="110">
        <f>Apples!K9</f>
        <v>5.327629040616857</v>
      </c>
      <c r="C8" s="110">
        <f>Apricots!K9</f>
        <v>0.9471562172733312</v>
      </c>
      <c r="D8" s="110">
        <f>SwCherries!K9+TartCherries!K9</f>
        <v>0.44723255058689426</v>
      </c>
      <c r="E8" s="110">
        <v>0.5657105770441623</v>
      </c>
      <c r="F8" s="110">
        <f>Olives!K9</f>
        <v>1.0102627341081696</v>
      </c>
      <c r="G8" s="110">
        <f>Peaches!K9</f>
        <v>6.837687561148084</v>
      </c>
      <c r="H8" s="110">
        <f>Pears!K9</f>
        <v>4.032140885182065</v>
      </c>
      <c r="I8" s="110">
        <f>Pineapples!K9</f>
        <v>7.143599887667882</v>
      </c>
      <c r="J8" s="110">
        <f>Plums!K9</f>
        <v>0.23479324049505965</v>
      </c>
      <c r="K8" s="110">
        <v>26.546212694122502</v>
      </c>
      <c r="L8" s="4"/>
      <c r="M8" s="4"/>
    </row>
    <row r="9" spans="1:13" ht="12" customHeight="1">
      <c r="A9" s="109">
        <v>1972</v>
      </c>
      <c r="B9" s="110">
        <f>Apples!K10</f>
        <v>4.712974847666777</v>
      </c>
      <c r="C9" s="110">
        <f>Apricots!K10</f>
        <v>0.9227481620824431</v>
      </c>
      <c r="D9" s="110">
        <f>SwCherries!K10+TartCherries!K10</f>
        <v>0.41257822610490236</v>
      </c>
      <c r="E9" s="110">
        <v>0.48344557886624834</v>
      </c>
      <c r="F9" s="110">
        <f>Olives!K10</f>
        <v>0.8177843670154825</v>
      </c>
      <c r="G9" s="110">
        <f>Peaches!K10</f>
        <v>6.136009356187706</v>
      </c>
      <c r="H9" s="110">
        <f>Pears!K10</f>
        <v>3.669399809493722</v>
      </c>
      <c r="I9" s="110">
        <f>Pineapples!K10</f>
        <v>6.890175199441627</v>
      </c>
      <c r="J9" s="110">
        <f>Plums!K10</f>
        <v>0.12077422172188094</v>
      </c>
      <c r="K9" s="110">
        <v>24.16588976858079</v>
      </c>
      <c r="L9" s="4"/>
      <c r="M9" s="4"/>
    </row>
    <row r="10" spans="1:13" ht="12" customHeight="1">
      <c r="A10" s="109">
        <v>1973</v>
      </c>
      <c r="B10" s="110">
        <f>Apples!K11</f>
        <v>6.0217598762945235</v>
      </c>
      <c r="C10" s="110">
        <f>Apricots!K11</f>
        <v>1.0667556672011964</v>
      </c>
      <c r="D10" s="110">
        <f>SwCherries!K11+TartCherries!K11</f>
        <v>0.27646365481207824</v>
      </c>
      <c r="E10" s="110">
        <v>0.5592814655070265</v>
      </c>
      <c r="F10" s="110">
        <f>Olives!K11</f>
        <v>0.910375011010798</v>
      </c>
      <c r="G10" s="110">
        <f>Peaches!K11</f>
        <v>5.8167642249449</v>
      </c>
      <c r="H10" s="110">
        <f>Pears!K11</f>
        <v>4.0486290494584924</v>
      </c>
      <c r="I10" s="110">
        <f>Pineapples!K11</f>
        <v>5.605186084885493</v>
      </c>
      <c r="J10" s="110">
        <f>Plums!K11</f>
        <v>0.18582030956345247</v>
      </c>
      <c r="K10" s="110">
        <v>24.49103534367796</v>
      </c>
      <c r="L10" s="4"/>
      <c r="M10" s="4"/>
    </row>
    <row r="11" spans="1:13" ht="12" customHeight="1">
      <c r="A11" s="109">
        <v>1974</v>
      </c>
      <c r="B11" s="110">
        <f>Apples!K12</f>
        <v>5.8087404840512455</v>
      </c>
      <c r="C11" s="110">
        <f>Apricots!K12</f>
        <v>0.6196553098850547</v>
      </c>
      <c r="D11" s="110">
        <f>SwCherries!K12+TartCherries!K12</f>
        <v>0.41813620755625475</v>
      </c>
      <c r="E11" s="110">
        <v>0.5748314015742115</v>
      </c>
      <c r="F11" s="110">
        <f>Olives!K12</f>
        <v>0.7895159372342805</v>
      </c>
      <c r="G11" s="110">
        <f>Peaches!K12</f>
        <v>6.731804832841783</v>
      </c>
      <c r="H11" s="110">
        <f>Pears!K12</f>
        <v>3.751902015666974</v>
      </c>
      <c r="I11" s="110">
        <f>Pineapples!K12</f>
        <v>5.1481272094840405</v>
      </c>
      <c r="J11" s="110">
        <f>Plums!K12</f>
        <v>0.1841212124680416</v>
      </c>
      <c r="K11" s="110">
        <v>24.026834610761888</v>
      </c>
      <c r="L11" s="4"/>
      <c r="M11" s="4"/>
    </row>
    <row r="12" spans="1:13" ht="12" customHeight="1">
      <c r="A12" s="109">
        <v>1975</v>
      </c>
      <c r="B12" s="110">
        <f>Apples!K13</f>
        <v>4.8019196916684885</v>
      </c>
      <c r="C12" s="110">
        <f>Apricots!K13</f>
        <v>0.9488316405420034</v>
      </c>
      <c r="D12" s="110">
        <f>SwCherries!K13+TartCherries!K13</f>
        <v>0.3551924497678447</v>
      </c>
      <c r="E12" s="110">
        <v>0.4903899390967334</v>
      </c>
      <c r="F12" s="110">
        <f>Olives!K13</f>
        <v>0.9672959544805209</v>
      </c>
      <c r="G12" s="110">
        <f>Peaches!K13</f>
        <v>5.919729277458038</v>
      </c>
      <c r="H12" s="110">
        <f>Pears!K13</f>
        <v>3.897250745588119</v>
      </c>
      <c r="I12" s="110">
        <f>Pineapples!K13</f>
        <v>5.97979628040079</v>
      </c>
      <c r="J12" s="110">
        <f>Plums!K13</f>
        <v>0.1622883376617926</v>
      </c>
      <c r="K12" s="110">
        <v>23.522694316664328</v>
      </c>
      <c r="L12" s="4"/>
      <c r="M12" s="4"/>
    </row>
    <row r="13" spans="1:13" ht="12" customHeight="1">
      <c r="A13" s="38">
        <v>1976</v>
      </c>
      <c r="B13" s="46">
        <f>Apples!K14</f>
        <v>4.301848603146087</v>
      </c>
      <c r="C13" s="46">
        <f>Apricots!K14</f>
        <v>0.7894009534996198</v>
      </c>
      <c r="D13" s="46">
        <f>SwCherries!K14+TartCherries!K14</f>
        <v>0.23409458144081963</v>
      </c>
      <c r="E13" s="46">
        <v>0.4422027223105092</v>
      </c>
      <c r="F13" s="46">
        <f>Olives!K14</f>
        <v>1.0441650838016745</v>
      </c>
      <c r="G13" s="46">
        <f>Peaches!K14</f>
        <v>5.937339260078154</v>
      </c>
      <c r="H13" s="46">
        <f>Pears!K14</f>
        <v>4.359105460742993</v>
      </c>
      <c r="I13" s="46">
        <f>Pineapples!K14</f>
        <v>6.03417208545417</v>
      </c>
      <c r="J13" s="46">
        <f>Plums!K14</f>
        <v>0.22121728074305677</v>
      </c>
      <c r="K13" s="46">
        <v>23.363546031217084</v>
      </c>
      <c r="L13" s="4"/>
      <c r="M13" s="4"/>
    </row>
    <row r="14" spans="1:13" ht="12" customHeight="1">
      <c r="A14" s="38">
        <v>1977</v>
      </c>
      <c r="B14" s="46">
        <f>Apples!K15</f>
        <v>4.935960031526744</v>
      </c>
      <c r="C14" s="46">
        <f>Apricots!K15</f>
        <v>0.7721998914129548</v>
      </c>
      <c r="D14" s="46">
        <f>SwCherries!K15+TartCherries!K15</f>
        <v>0.2835705543246196</v>
      </c>
      <c r="E14" s="46">
        <v>0.4927479366180154</v>
      </c>
      <c r="F14" s="46">
        <f>Olives!K15</f>
        <v>1.1281896153286273</v>
      </c>
      <c r="G14" s="46">
        <f>Peaches!K15</f>
        <v>6.135548265724972</v>
      </c>
      <c r="H14" s="46">
        <f>Pears!K15</f>
        <v>4.510468612412686</v>
      </c>
      <c r="I14" s="46">
        <f>Pineapples!K15</f>
        <v>5.9932123676869224</v>
      </c>
      <c r="J14" s="46">
        <f>Plums!K15</f>
        <v>0.1549551458273136</v>
      </c>
      <c r="K14" s="46">
        <v>24.406852420862855</v>
      </c>
      <c r="L14" s="4"/>
      <c r="M14" s="4"/>
    </row>
    <row r="15" spans="1:13" ht="12" customHeight="1">
      <c r="A15" s="38">
        <v>1978</v>
      </c>
      <c r="B15" s="46">
        <f>Apples!K16</f>
        <v>5.568913019184837</v>
      </c>
      <c r="C15" s="46">
        <f>Apricots!K16</f>
        <v>0.7184718955015647</v>
      </c>
      <c r="D15" s="46">
        <f>SwCherries!K16+TartCherries!K16</f>
        <v>0.21507246920970532</v>
      </c>
      <c r="E15" s="46">
        <v>0.49666556798222844</v>
      </c>
      <c r="F15" s="46">
        <f>Olives!K16</f>
        <v>1.7922044974046885</v>
      </c>
      <c r="G15" s="46">
        <f>Peaches!K16</f>
        <v>5.5387993636660555</v>
      </c>
      <c r="H15" s="46">
        <f>Pears!K16</f>
        <v>3.8358836357725634</v>
      </c>
      <c r="I15" s="46">
        <f>Pineapples!K16</f>
        <v>5.71363785721859</v>
      </c>
      <c r="J15" s="46">
        <f>Plums!K16</f>
        <v>0.17082185772238861</v>
      </c>
      <c r="K15" s="46">
        <v>24.05047016366262</v>
      </c>
      <c r="L15" s="4"/>
      <c r="M15" s="4"/>
    </row>
    <row r="16" spans="1:13" ht="12" customHeight="1">
      <c r="A16" s="38">
        <v>1979</v>
      </c>
      <c r="B16" s="46">
        <f>Apples!K17</f>
        <v>5.984895712817994</v>
      </c>
      <c r="C16" s="46">
        <f>Apricots!K17</f>
        <v>0.6815863727395229</v>
      </c>
      <c r="D16" s="46">
        <f>SwCherries!K17+TartCherries!K17</f>
        <v>0.20636673653176787</v>
      </c>
      <c r="E16" s="46">
        <v>0.5360373439349608</v>
      </c>
      <c r="F16" s="46">
        <f>Olives!K17</f>
        <v>0.8832310915144697</v>
      </c>
      <c r="G16" s="46">
        <f>Peaches!K17</f>
        <v>5.665691376499229</v>
      </c>
      <c r="H16" s="46">
        <f>Pears!K17</f>
        <v>4.697920621803319</v>
      </c>
      <c r="I16" s="46">
        <f>Pineapples!K17</f>
        <v>6.251659935602408</v>
      </c>
      <c r="J16" s="46">
        <f>Plums!K17</f>
        <v>0.12584452875824081</v>
      </c>
      <c r="K16" s="46">
        <v>25.03323372020191</v>
      </c>
      <c r="L16" s="4"/>
      <c r="M16" s="4"/>
    </row>
    <row r="17" spans="1:13" ht="12" customHeight="1">
      <c r="A17" s="38">
        <v>1980</v>
      </c>
      <c r="B17" s="46">
        <f>Apples!K18</f>
        <v>5.328802732158392</v>
      </c>
      <c r="C17" s="46">
        <f>Apricots!K18</f>
        <v>0.655771005648021</v>
      </c>
      <c r="D17" s="46">
        <f>SwCherries!K18+TartCherries!K18</f>
        <v>0.33084524617734196</v>
      </c>
      <c r="E17" s="46">
        <v>0.5564117623680178</v>
      </c>
      <c r="F17" s="46">
        <f>Olives!K18</f>
        <v>1.2857294380732789</v>
      </c>
      <c r="G17" s="46">
        <f>Peaches!K18</f>
        <v>5.742817062705251</v>
      </c>
      <c r="H17" s="46">
        <f>Pears!K18</f>
        <v>4.631818804067988</v>
      </c>
      <c r="I17" s="46">
        <f>Pineapples!K18</f>
        <v>5.9513913412609885</v>
      </c>
      <c r="J17" s="46">
        <f>Plums!K18</f>
        <v>0.1183537476244806</v>
      </c>
      <c r="K17" s="46">
        <v>24.60194114008376</v>
      </c>
      <c r="L17" s="4"/>
      <c r="M17" s="4"/>
    </row>
    <row r="18" spans="1:13" ht="12" customHeight="1">
      <c r="A18" s="109">
        <v>1981</v>
      </c>
      <c r="B18" s="110">
        <f>Apples!K19</f>
        <v>4.392921851863176</v>
      </c>
      <c r="C18" s="110">
        <f>Apricots!K19</f>
        <v>0.48375754028400825</v>
      </c>
      <c r="D18" s="110">
        <f>SwCherries!K19+TartCherries!K19</f>
        <v>0.24854217535828632</v>
      </c>
      <c r="E18" s="110">
        <v>0.3669131682515277</v>
      </c>
      <c r="F18" s="110">
        <f>Olives!K19</f>
        <v>0.8147252506889716</v>
      </c>
      <c r="G18" s="110">
        <f>Peaches!K19</f>
        <v>4.6611804411985265</v>
      </c>
      <c r="H18" s="110">
        <f>Pears!K19</f>
        <v>4.4134412523969475</v>
      </c>
      <c r="I18" s="110">
        <f>Pineapples!K19</f>
        <v>5.456034450875347</v>
      </c>
      <c r="J18" s="110">
        <f>Plums!K19</f>
        <v>0.1343323376479379</v>
      </c>
      <c r="K18" s="110">
        <v>20.97184846856473</v>
      </c>
      <c r="L18" s="4"/>
      <c r="M18" s="4"/>
    </row>
    <row r="19" spans="1:13" ht="12" customHeight="1">
      <c r="A19" s="109">
        <v>1982</v>
      </c>
      <c r="B19" s="110">
        <f>Apples!K20</f>
        <v>5.416784101281812</v>
      </c>
      <c r="C19" s="110">
        <f>Apricots!K20</f>
        <v>0.54093826562322</v>
      </c>
      <c r="D19" s="110">
        <f>SwCherries!K20+TartCherries!K20</f>
        <v>0.32297950606821557</v>
      </c>
      <c r="E19" s="110">
        <v>0.3028244872532521</v>
      </c>
      <c r="F19" s="110">
        <f>Olives!K20</f>
        <v>1.3895154653118629</v>
      </c>
      <c r="G19" s="110">
        <f>Peaches!K20</f>
        <v>4.400616608336903</v>
      </c>
      <c r="H19" s="110">
        <f>Pears!K20</f>
        <v>4.091158822791437</v>
      </c>
      <c r="I19" s="110">
        <f>Pineapples!K20</f>
        <v>5.472362582700226</v>
      </c>
      <c r="J19" s="110">
        <f>Plums!K20</f>
        <v>0.12466799964829958</v>
      </c>
      <c r="K19" s="110">
        <v>22.06184783901523</v>
      </c>
      <c r="L19" s="4"/>
      <c r="M19" s="4"/>
    </row>
    <row r="20" spans="1:13" ht="12" customHeight="1">
      <c r="A20" s="109">
        <v>1983</v>
      </c>
      <c r="B20" s="110">
        <f>Apples!K21</f>
        <v>5.179881949623269</v>
      </c>
      <c r="C20" s="110">
        <f>Apricots!K21</f>
        <v>0.4263421366180644</v>
      </c>
      <c r="D20" s="110">
        <f>SwCherries!K21+TartCherries!K21</f>
        <v>0.21256494864337017</v>
      </c>
      <c r="E20" s="110">
        <v>0.3000145721363609</v>
      </c>
      <c r="F20" s="110">
        <f>Olives!K21</f>
        <v>1.0309665175650846</v>
      </c>
      <c r="G20" s="110">
        <f>Peaches!K21</f>
        <v>3.6458199398256492</v>
      </c>
      <c r="H20" s="110">
        <f>Pears!K21</f>
        <v>3.673549858135967</v>
      </c>
      <c r="I20" s="110">
        <f>Pineapples!K21</f>
        <v>5.534488049614395</v>
      </c>
      <c r="J20" s="110">
        <f>Plums!K21</f>
        <v>0.10183635598724353</v>
      </c>
      <c r="K20" s="110">
        <v>20.105464328149402</v>
      </c>
      <c r="L20" s="4"/>
      <c r="M20" s="4"/>
    </row>
    <row r="21" spans="1:13" ht="12" customHeight="1">
      <c r="A21" s="109">
        <v>1984</v>
      </c>
      <c r="B21" s="110">
        <f>Apples!K22</f>
        <v>5.05185704271725</v>
      </c>
      <c r="C21" s="110">
        <f>Apricots!K22</f>
        <v>0.5416185776021789</v>
      </c>
      <c r="D21" s="110">
        <f>SwCherries!K22+TartCherries!K22</f>
        <v>0.34913182546399346</v>
      </c>
      <c r="E21" s="110">
        <v>0.2549015442785224</v>
      </c>
      <c r="F21" s="110">
        <f>Olives!K22</f>
        <v>1.1874404077462817</v>
      </c>
      <c r="G21" s="110">
        <f>Peaches!K22</f>
        <v>4.008397589764287</v>
      </c>
      <c r="H21" s="110">
        <f>Pears!K22</f>
        <v>3.2028379038596344</v>
      </c>
      <c r="I21" s="110">
        <f>Pineapples!K22</f>
        <v>5.01797789506152</v>
      </c>
      <c r="J21" s="110">
        <f>Plums!K22</f>
        <v>0.09067292460273974</v>
      </c>
      <c r="K21" s="110">
        <v>19.704835711096408</v>
      </c>
      <c r="L21" s="4"/>
      <c r="M21" s="4"/>
    </row>
    <row r="22" spans="1:13" ht="12" customHeight="1">
      <c r="A22" s="109">
        <v>1985</v>
      </c>
      <c r="B22" s="110">
        <f>Apples!K23</f>
        <v>5.312876377027642</v>
      </c>
      <c r="C22" s="110">
        <f>Apricots!K23</f>
        <v>0.5582038655968619</v>
      </c>
      <c r="D22" s="110">
        <f>SwCherries!K23+TartCherries!K23</f>
        <v>0.3050297968125124</v>
      </c>
      <c r="E22" s="110">
        <v>0.37899843347314166</v>
      </c>
      <c r="F22" s="110">
        <f>Olives!K23</f>
        <v>1.3263514988792136</v>
      </c>
      <c r="G22" s="110">
        <f>Peaches!K23</f>
        <v>3.976044491608694</v>
      </c>
      <c r="H22" s="110">
        <f>Pears!K23</f>
        <v>3.239173278083784</v>
      </c>
      <c r="I22" s="110">
        <f>Pineapples!K23</f>
        <v>5.655591422324357</v>
      </c>
      <c r="J22" s="110">
        <f>Plums!K23</f>
        <v>0.1129130873764574</v>
      </c>
      <c r="K22" s="110">
        <v>20.865182251182663</v>
      </c>
      <c r="L22" s="4"/>
      <c r="M22" s="4"/>
    </row>
    <row r="23" spans="1:13" ht="12" customHeight="1">
      <c r="A23" s="38">
        <v>1986</v>
      </c>
      <c r="B23" s="46">
        <f>Apples!K24</f>
        <v>4.956393617664978</v>
      </c>
      <c r="C23" s="46">
        <f>Apricots!K24</f>
        <v>0.29691775835959977</v>
      </c>
      <c r="D23" s="46">
        <f>SwCherries!K24+TartCherries!K24</f>
        <v>0.19426681296921103</v>
      </c>
      <c r="E23" s="46">
        <v>0.33383687061317485</v>
      </c>
      <c r="F23" s="46">
        <f>Olives!K24</f>
        <v>1.4054217312370687</v>
      </c>
      <c r="G23" s="46">
        <f>Peaches!K24</f>
        <v>4.24174518788061</v>
      </c>
      <c r="H23" s="46">
        <f>Pears!K24</f>
        <v>3.4679808711473137</v>
      </c>
      <c r="I23" s="46">
        <f>Pineapples!K24</f>
        <v>6.1169519582341225</v>
      </c>
      <c r="J23" s="46">
        <f>Plums!K24</f>
        <v>0.10878439217563757</v>
      </c>
      <c r="K23" s="46">
        <v>21.122299200281716</v>
      </c>
      <c r="L23" s="4"/>
      <c r="M23" s="4"/>
    </row>
    <row r="24" spans="1:13" ht="12" customHeight="1">
      <c r="A24" s="38">
        <v>1987</v>
      </c>
      <c r="B24" s="46">
        <f>Apples!K25</f>
        <v>5.43085250161301</v>
      </c>
      <c r="C24" s="46">
        <f>Apricots!K25</f>
        <v>0.44443938942747796</v>
      </c>
      <c r="D24" s="46">
        <f>SwCherries!K25+TartCherries!K25</f>
        <v>0.3027321471796488</v>
      </c>
      <c r="E24" s="46">
        <v>0.3308738378056447</v>
      </c>
      <c r="F24" s="46">
        <f>Olives!K25</f>
        <v>1.2676213729516257</v>
      </c>
      <c r="G24" s="46">
        <f>Peaches!K25</f>
        <v>3.9877879981029913</v>
      </c>
      <c r="H24" s="46">
        <f>Pears!K25</f>
        <v>3.919200608807862</v>
      </c>
      <c r="I24" s="46">
        <f>Pineapples!K25</f>
        <v>5.172406852461243</v>
      </c>
      <c r="J24" s="46">
        <f>Plums!K25</f>
        <v>0.11569080431485779</v>
      </c>
      <c r="K24" s="46">
        <v>20.97160551266436</v>
      </c>
      <c r="L24" s="4"/>
      <c r="M24" s="4"/>
    </row>
    <row r="25" spans="1:13" ht="12" customHeight="1">
      <c r="A25" s="38">
        <v>1988</v>
      </c>
      <c r="B25" s="46">
        <f>Apples!K26</f>
        <v>5.764570115090929</v>
      </c>
      <c r="C25" s="46">
        <f>Apricots!K26</f>
        <v>0.3610823065001874</v>
      </c>
      <c r="D25" s="46">
        <f>SwCherries!K26+TartCherries!K26</f>
        <v>0.2650198818329037</v>
      </c>
      <c r="E25" s="46">
        <v>0.3278943852185211</v>
      </c>
      <c r="F25" s="46">
        <f>Olives!K26</f>
        <v>1.1631743981301357</v>
      </c>
      <c r="G25" s="46">
        <f>Peaches!K26</f>
        <v>4.1294199138457515</v>
      </c>
      <c r="H25" s="46">
        <f>Pears!K26</f>
        <v>3.5515880334944114</v>
      </c>
      <c r="I25" s="46">
        <f>Pineapples!K26</f>
        <v>5.087976855330768</v>
      </c>
      <c r="J25" s="46">
        <f>Plums!K26</f>
        <v>0.11532762118513679</v>
      </c>
      <c r="K25" s="46">
        <v>20.766053510628744</v>
      </c>
      <c r="L25" s="4"/>
      <c r="M25" s="4"/>
    </row>
    <row r="26" spans="1:13" ht="12" customHeight="1">
      <c r="A26" s="38">
        <v>1989</v>
      </c>
      <c r="B26" s="46">
        <f>Apples!K27</f>
        <v>5.392391749991878</v>
      </c>
      <c r="C26" s="46">
        <f>Apricots!K27</f>
        <v>0.5442198973292611</v>
      </c>
      <c r="D26" s="46">
        <f>SwCherries!K27+TartCherries!K27</f>
        <v>0.24882766141912718</v>
      </c>
      <c r="E26" s="46">
        <v>0.32682930989667947</v>
      </c>
      <c r="F26" s="46">
        <f>Olives!K27</f>
        <v>1.3508178471022554</v>
      </c>
      <c r="G26" s="46">
        <f>Peaches!K27</f>
        <v>4.253850152706479</v>
      </c>
      <c r="H26" s="46">
        <f>Pears!K27</f>
        <v>3.7512996296055623</v>
      </c>
      <c r="I26" s="46">
        <f>Pineapples!K27</f>
        <v>5.545246762972288</v>
      </c>
      <c r="J26" s="46">
        <f>Plums!K27</f>
        <v>0.10760943892580019</v>
      </c>
      <c r="K26" s="46">
        <v>21.521092449949332</v>
      </c>
      <c r="L26" s="4"/>
      <c r="M26" s="4"/>
    </row>
    <row r="27" spans="1:13" ht="12" customHeight="1">
      <c r="A27" s="38">
        <v>1990</v>
      </c>
      <c r="B27" s="46">
        <f>Apples!K28</f>
        <v>5.5674236605150025</v>
      </c>
      <c r="C27" s="46">
        <f>Apricots!K28</f>
        <v>0.5116891450183227</v>
      </c>
      <c r="D27" s="46">
        <f>SwCherries!K28+TartCherries!K28</f>
        <v>0.27647956269005897</v>
      </c>
      <c r="E27" s="46">
        <v>0.3236766012893159</v>
      </c>
      <c r="F27" s="46">
        <f>Olives!K28</f>
        <v>1.2910762765436063</v>
      </c>
      <c r="G27" s="46">
        <f>Peaches!K28</f>
        <v>3.8301448972287355</v>
      </c>
      <c r="H27" s="46">
        <f>Pears!K28</f>
        <v>3.967602218298956</v>
      </c>
      <c r="I27" s="46">
        <f>Pineapples!K28</f>
        <v>5.201038612925175</v>
      </c>
      <c r="J27" s="46">
        <f>Plums!K28</f>
        <v>0.08094278637765291</v>
      </c>
      <c r="K27" s="46">
        <v>21.05007376088683</v>
      </c>
      <c r="L27" s="4"/>
      <c r="M27" s="4"/>
    </row>
    <row r="28" spans="1:13" ht="12" customHeight="1">
      <c r="A28" s="109">
        <v>1991</v>
      </c>
      <c r="B28" s="110">
        <f>Apples!K29</f>
        <v>5.213457118016268</v>
      </c>
      <c r="C28" s="110">
        <f>Apricots!K29</f>
        <v>0.33480355765171693</v>
      </c>
      <c r="D28" s="110">
        <f>SwCherries!K29+TartCherries!K29</f>
        <v>0.2411807958016595</v>
      </c>
      <c r="E28" s="110">
        <v>0.32623981198067403</v>
      </c>
      <c r="F28" s="110">
        <f>Olives!K29</f>
        <v>0.8442622637689242</v>
      </c>
      <c r="G28" s="110">
        <f>Peaches!K29</f>
        <v>4.027303031626365</v>
      </c>
      <c r="H28" s="110">
        <f>Pears!K29</f>
        <v>3.4491383109226685</v>
      </c>
      <c r="I28" s="110">
        <f>Pineapples!K29</f>
        <v>5.294963739202266</v>
      </c>
      <c r="J28" s="110">
        <f>Plums!K29</f>
        <v>0.05806983360877528</v>
      </c>
      <c r="K28" s="110">
        <v>19.789418462579317</v>
      </c>
      <c r="L28" s="4"/>
      <c r="M28" s="4"/>
    </row>
    <row r="29" spans="1:13" ht="12" customHeight="1">
      <c r="A29" s="109">
        <v>1992</v>
      </c>
      <c r="B29" s="110">
        <f>Apples!K30</f>
        <v>5.873933248176041</v>
      </c>
      <c r="C29" s="110">
        <f>Apricots!K30</f>
        <v>0.4150438455570619</v>
      </c>
      <c r="D29" s="110">
        <f>SwCherries!K30+TartCherries!K30</f>
        <v>0.31921390016139195</v>
      </c>
      <c r="E29" s="110">
        <v>0.3667814461589098</v>
      </c>
      <c r="F29" s="110">
        <f>Olives!K30</f>
        <v>1.6057408573581828</v>
      </c>
      <c r="G29" s="110">
        <f>Peaches!K30</f>
        <v>4.311943440929312</v>
      </c>
      <c r="H29" s="110">
        <f>Pears!K30</f>
        <v>3.72391404860235</v>
      </c>
      <c r="I29" s="110">
        <f>Pineapples!K30</f>
        <v>6.084791670806636</v>
      </c>
      <c r="J29" s="110">
        <f>Plums!K30</f>
        <v>0.10940305803357234</v>
      </c>
      <c r="K29" s="110">
        <v>22.81076551578346</v>
      </c>
      <c r="L29" s="4"/>
      <c r="M29" s="4"/>
    </row>
    <row r="30" spans="1:13" ht="12" customHeight="1">
      <c r="A30" s="109">
        <v>1993</v>
      </c>
      <c r="B30" s="110">
        <f>Apples!K31</f>
        <v>5.178348455035006</v>
      </c>
      <c r="C30" s="110">
        <f>Apricots!K31</f>
        <v>0.365108235818653</v>
      </c>
      <c r="D30" s="110">
        <f>SwCherries!K31+TartCherries!K31</f>
        <v>0.3538501477445834</v>
      </c>
      <c r="E30" s="110">
        <v>0.3539301605464688</v>
      </c>
      <c r="F30" s="110">
        <f>Olives!K31</f>
        <v>1.3018538967250661</v>
      </c>
      <c r="G30" s="110">
        <f>Peaches!K31</f>
        <v>4.051710807603246</v>
      </c>
      <c r="H30" s="110">
        <f>Pears!K31</f>
        <v>3.388953104040143</v>
      </c>
      <c r="I30" s="110">
        <f>Pineapples!K31</f>
        <v>5.553615736267438</v>
      </c>
      <c r="J30" s="110">
        <f>Plums!K31</f>
        <v>0.07266414645843636</v>
      </c>
      <c r="K30" s="110">
        <v>20.620034690239038</v>
      </c>
      <c r="L30" s="4"/>
      <c r="M30" s="4"/>
    </row>
    <row r="31" spans="1:13" ht="12" customHeight="1">
      <c r="A31" s="109">
        <v>1994</v>
      </c>
      <c r="B31" s="110">
        <f>Apples!K32</f>
        <v>5.402972865656941</v>
      </c>
      <c r="C31" s="110">
        <f>Apricots!K32</f>
        <v>0.5396414964592531</v>
      </c>
      <c r="D31" s="110">
        <f>SwCherries!K32+TartCherries!K32</f>
        <v>0.3732774576149598</v>
      </c>
      <c r="E31" s="110">
        <v>0.2965286978035194</v>
      </c>
      <c r="F31" s="110">
        <f>Olives!K32</f>
        <v>0.9581926776008167</v>
      </c>
      <c r="G31" s="110">
        <f>Peaches!K32</f>
        <v>4.00169836221631</v>
      </c>
      <c r="H31" s="110">
        <f>Pears!K32</f>
        <v>3.7465475967761024</v>
      </c>
      <c r="I31" s="110">
        <f>Pineapples!K32</f>
        <v>5.354084295758542</v>
      </c>
      <c r="J31" s="110">
        <f>Plums!K32</f>
        <v>0.08608899839591984</v>
      </c>
      <c r="K31" s="110">
        <v>20.759032448282362</v>
      </c>
      <c r="L31" s="4"/>
      <c r="M31" s="4"/>
    </row>
    <row r="32" spans="1:13" ht="12" customHeight="1">
      <c r="A32" s="109">
        <v>1995</v>
      </c>
      <c r="B32" s="110">
        <f>Apples!K33</f>
        <v>4.938307413108768</v>
      </c>
      <c r="C32" s="110">
        <f>Apricots!K33</f>
        <v>0.13910164182383136</v>
      </c>
      <c r="D32" s="110">
        <f>SwCherries!K33+TartCherries!K33</f>
        <v>0.3359488553638364</v>
      </c>
      <c r="E32" s="110">
        <v>0.2679568675389747</v>
      </c>
      <c r="F32" s="110">
        <f>Olives!K33</f>
        <v>0.8966934076876661</v>
      </c>
      <c r="G32" s="110">
        <f>Peaches!K33</f>
        <v>3.0194357666400053</v>
      </c>
      <c r="H32" s="110">
        <f>Pears!K33</f>
        <v>2.9832669292645755</v>
      </c>
      <c r="I32" s="110">
        <f>Pineapples!K33</f>
        <v>4.7094005459110955</v>
      </c>
      <c r="J32" s="110">
        <f>Plums!K33</f>
        <v>0.047441829226205705</v>
      </c>
      <c r="K32" s="110">
        <v>17.33755325656496</v>
      </c>
      <c r="L32" s="4"/>
      <c r="M32" s="4"/>
    </row>
    <row r="33" spans="1:13" ht="12" customHeight="1">
      <c r="A33" s="38">
        <v>1996</v>
      </c>
      <c r="B33" s="46">
        <f>Apples!K34</f>
        <v>4.9621295464122825</v>
      </c>
      <c r="C33" s="46">
        <f>Apricots!K34</f>
        <v>0.14794214205180412</v>
      </c>
      <c r="D33" s="46">
        <f>SwCherries!K34+TartCherries!K34</f>
        <v>0.24237352815155802</v>
      </c>
      <c r="E33" s="46">
        <v>0.27187248975390726</v>
      </c>
      <c r="F33" s="46">
        <f>Olives!K34</f>
        <v>1.5645296444139505</v>
      </c>
      <c r="G33" s="46">
        <f>Peaches!K34</f>
        <v>3.7907621700708436</v>
      </c>
      <c r="H33" s="46">
        <f>Pears!K34</f>
        <v>2.8403474161946063</v>
      </c>
      <c r="I33" s="46">
        <f>Pineapples!K34</f>
        <v>4.7188737358677875</v>
      </c>
      <c r="J33" s="46">
        <f>Plums!K34</f>
        <v>0.04670690510666855</v>
      </c>
      <c r="K33" s="46">
        <v>18.58553757802341</v>
      </c>
      <c r="L33" s="4"/>
      <c r="M33" s="4"/>
    </row>
    <row r="34" spans="1:13" ht="12" customHeight="1">
      <c r="A34" s="38">
        <v>1997</v>
      </c>
      <c r="B34" s="46">
        <f>Apples!K35</f>
        <v>5.6609808004127355</v>
      </c>
      <c r="C34" s="46">
        <f>Apricots!K35</f>
        <v>0.34010273355607973</v>
      </c>
      <c r="D34" s="46">
        <f>SwCherries!K35+TartCherries!K35</f>
        <v>0.3298680632059955</v>
      </c>
      <c r="E34" s="46">
        <v>0.32796749705188677</v>
      </c>
      <c r="F34" s="46">
        <f>Olives!K35</f>
        <v>1.1626482400320397</v>
      </c>
      <c r="G34" s="46">
        <f>Peaches!K35</f>
        <v>4.102621978183962</v>
      </c>
      <c r="H34" s="46">
        <f>Pears!K35</f>
        <v>3.470695754716981</v>
      </c>
      <c r="I34" s="46">
        <f>Pineapples!K35</f>
        <v>4.638965012160637</v>
      </c>
      <c r="J34" s="46">
        <f>Plums!K35</f>
        <v>0.06801892649631389</v>
      </c>
      <c r="K34" s="46">
        <v>20.10186900581663</v>
      </c>
      <c r="L34" s="4"/>
      <c r="M34" s="4"/>
    </row>
    <row r="35" spans="1:13" ht="12" customHeight="1">
      <c r="A35" s="38">
        <v>1998</v>
      </c>
      <c r="B35" s="46">
        <f>Apples!K36</f>
        <v>4.414774957578671</v>
      </c>
      <c r="C35" s="46">
        <f>Apricots!K36</f>
        <v>0.2921086591906407</v>
      </c>
      <c r="D35" s="46">
        <f>SwCherries!K36+TartCherries!K36</f>
        <v>0.29747398227330796</v>
      </c>
      <c r="E35" s="46">
        <v>0.2651441915186472</v>
      </c>
      <c r="F35" s="46">
        <f>Olives!K36</f>
        <v>1.0581074824368344</v>
      </c>
      <c r="G35" s="46">
        <f>Peaches!K36</f>
        <v>3.4976303135901206</v>
      </c>
      <c r="H35" s="46">
        <f>Pears!K36</f>
        <v>3.31045618004122</v>
      </c>
      <c r="I35" s="46">
        <f>Pineapples!K36</f>
        <v>3.8745804982355287</v>
      </c>
      <c r="J35" s="46">
        <f>Plums!K36</f>
        <v>0.05720702973623901</v>
      </c>
      <c r="K35" s="46">
        <v>17.067483294601207</v>
      </c>
      <c r="L35" s="4"/>
      <c r="M35" s="4"/>
    </row>
    <row r="36" spans="1:11" ht="12" customHeight="1">
      <c r="A36" s="38">
        <v>1999</v>
      </c>
      <c r="B36" s="46">
        <f>Apples!K37</f>
        <v>4.895421788941286</v>
      </c>
      <c r="C36" s="46">
        <f>Apricots!K37</f>
        <v>0.23689203675038295</v>
      </c>
      <c r="D36" s="46">
        <f>SwCherries!K37+TartCherries!K37</f>
        <v>0.3178018299643237</v>
      </c>
      <c r="E36" s="46">
        <v>0.2536172823355772</v>
      </c>
      <c r="F36" s="46">
        <f>Olives!K37</f>
        <v>1.3886018442735688</v>
      </c>
      <c r="G36" s="46">
        <f>Peaches!K37</f>
        <v>3.6230938898688465</v>
      </c>
      <c r="H36" s="46">
        <f>Pears!K37</f>
        <v>3.4104607365275923</v>
      </c>
      <c r="I36" s="46">
        <f>Pineapples!K37</f>
        <v>5.160608569710005</v>
      </c>
      <c r="J36" s="46">
        <f>Plums!K37</f>
        <v>0.04275368810924637</v>
      </c>
      <c r="K36" s="46">
        <v>19.32925166648083</v>
      </c>
    </row>
    <row r="37" spans="1:11" ht="12" customHeight="1">
      <c r="A37" s="38">
        <v>2000</v>
      </c>
      <c r="B37" s="46">
        <f>Apples!K38</f>
        <v>4.404522134452764</v>
      </c>
      <c r="C37" s="46">
        <f>Apricots!K38</f>
        <v>0.22413010808752348</v>
      </c>
      <c r="D37" s="46">
        <f>SwCherries!K38+TartCherries!K38</f>
        <v>0.2884703265000719</v>
      </c>
      <c r="E37" s="46">
        <v>0.22882673965036157</v>
      </c>
      <c r="F37" s="46">
        <f>Olives!K38</f>
        <v>0.9012517922701784</v>
      </c>
      <c r="G37" s="46">
        <f>Peaches!K38</f>
        <v>3.8746776622677146</v>
      </c>
      <c r="H37" s="46">
        <f>Pears!K38</f>
        <v>2.848593424349411</v>
      </c>
      <c r="I37" s="46">
        <f>Pineapples!K38</f>
        <v>4.788008242698329</v>
      </c>
      <c r="J37" s="46">
        <f>Plums!K38</f>
        <v>0.04270475977585792</v>
      </c>
      <c r="K37" s="46">
        <v>17.60118519005221</v>
      </c>
    </row>
    <row r="38" spans="1:11" ht="12" customHeight="1">
      <c r="A38" s="109">
        <v>2001</v>
      </c>
      <c r="B38" s="110">
        <f>Apples!K39</f>
        <v>4.615082738048532</v>
      </c>
      <c r="C38" s="110">
        <f>Apricots!K39</f>
        <v>0.21571521547241415</v>
      </c>
      <c r="D38" s="110">
        <f>SwCherries!K39+TartCherries!K39</f>
        <v>0.2860614988223651</v>
      </c>
      <c r="E38" s="110">
        <v>0.2058537686911277</v>
      </c>
      <c r="F38" s="110">
        <f>Olives!K39</f>
        <v>1.4943562411445903</v>
      </c>
      <c r="G38" s="110">
        <f>Peaches!K39</f>
        <v>3.541561309966493</v>
      </c>
      <c r="H38" s="110">
        <f>Pears!K39</f>
        <v>3.012082787907577</v>
      </c>
      <c r="I38" s="110">
        <f>Pineapples!K39</f>
        <v>4.361956672772969</v>
      </c>
      <c r="J38" s="110">
        <f>Plums!K39</f>
        <v>0.03549278514974267</v>
      </c>
      <c r="K38" s="110">
        <v>17.76816301797581</v>
      </c>
    </row>
    <row r="39" spans="1:11" ht="12" customHeight="1">
      <c r="A39" s="109">
        <v>2002</v>
      </c>
      <c r="B39" s="110">
        <f>Apples!K40</f>
        <v>4.045260445135766</v>
      </c>
      <c r="C39" s="110">
        <f>Apricots!K40</f>
        <v>0.20937017320803983</v>
      </c>
      <c r="D39" s="110">
        <f>SwCherries!K40+TartCherries!K40</f>
        <v>0.03553150029461383</v>
      </c>
      <c r="E39" s="110">
        <v>0.2186943621264465</v>
      </c>
      <c r="F39" s="110">
        <f>Olives!K40</f>
        <v>1.3241516917445202</v>
      </c>
      <c r="G39" s="110">
        <f>Peaches!K40</f>
        <v>3.880139326824359</v>
      </c>
      <c r="H39" s="110">
        <f>Pears!K40</f>
        <v>2.616492221629139</v>
      </c>
      <c r="I39" s="110">
        <f>Pineapples!K40</f>
        <v>4.514250761692114</v>
      </c>
      <c r="J39" s="110">
        <f>Plums!K40</f>
        <v>0.027983405958165647</v>
      </c>
      <c r="K39" s="110">
        <v>16.871873888613166</v>
      </c>
    </row>
    <row r="40" spans="1:11" ht="12" customHeight="1">
      <c r="A40" s="109">
        <v>2003</v>
      </c>
      <c r="B40" s="110">
        <f>Apples!K41</f>
        <v>4.541642839817731</v>
      </c>
      <c r="C40" s="110">
        <f>Apricots!K41</f>
        <v>0.20007193506727544</v>
      </c>
      <c r="D40" s="110">
        <f>SwCherries!K41+TartCherries!K41</f>
        <v>0.22253303348296127</v>
      </c>
      <c r="E40" s="110">
        <v>0.19028936684850237</v>
      </c>
      <c r="F40" s="110">
        <f>Olives!K41</f>
        <v>1.4087564024274455</v>
      </c>
      <c r="G40" s="110">
        <f>Peaches!K41</f>
        <v>3.3736327253761265</v>
      </c>
      <c r="H40" s="110">
        <f>Pears!K41</f>
        <v>2.6781150951934762</v>
      </c>
      <c r="I40" s="110">
        <f>Pineapples!K41</f>
        <v>4.738456864129296</v>
      </c>
      <c r="J40" s="110">
        <f>Plums!K41</f>
        <v>0.026170694480002574</v>
      </c>
      <c r="K40" s="110">
        <v>17.37966895682282</v>
      </c>
    </row>
    <row r="41" spans="1:11" ht="12" customHeight="1">
      <c r="A41" s="109">
        <v>2004</v>
      </c>
      <c r="B41" s="110">
        <f>Apples!K42</f>
        <v>4.574523047166025</v>
      </c>
      <c r="C41" s="110">
        <f>Apricots!K42</f>
        <v>0.20862003467044285</v>
      </c>
      <c r="D41" s="110">
        <f>SwCherries!K42+TartCherries!K42</f>
        <v>0.15977054248674158</v>
      </c>
      <c r="E41" s="110">
        <v>0.1786574849835839</v>
      </c>
      <c r="F41" s="110">
        <f>Olives!K42</f>
        <v>1.2958840872016584</v>
      </c>
      <c r="G41" s="110">
        <f>Peaches!K42</f>
        <v>3.5985646167888747</v>
      </c>
      <c r="H41" s="110">
        <f>Pears!K42</f>
        <v>2.5271401509466944</v>
      </c>
      <c r="I41" s="110">
        <f>Pineapples!K42</f>
        <v>4.457492785679506</v>
      </c>
      <c r="J41" s="110">
        <f>Plums!K42</f>
        <v>0.027004332734449098</v>
      </c>
      <c r="K41" s="110">
        <v>17.027657082657974</v>
      </c>
    </row>
    <row r="42" spans="1:11" ht="12" customHeight="1">
      <c r="A42" s="109">
        <v>2005</v>
      </c>
      <c r="B42" s="110">
        <f>Apples!K43</f>
        <v>4.227925689781823</v>
      </c>
      <c r="C42" s="110">
        <f>Apricots!K43</f>
        <v>0.15313477275555992</v>
      </c>
      <c r="D42" s="110">
        <f>SwCherries!K43+TartCherries!K43</f>
        <v>0.1930437784742774</v>
      </c>
      <c r="E42" s="110">
        <v>0.1908529158698315</v>
      </c>
      <c r="F42" s="110">
        <f>Olives!K43</f>
        <v>1.482870397021969</v>
      </c>
      <c r="G42" s="110">
        <f>Peaches!K43</f>
        <v>3.370936414696278</v>
      </c>
      <c r="H42" s="110">
        <f>Pears!K43</f>
        <v>2.304570848150572</v>
      </c>
      <c r="I42" s="110">
        <f>Pineapples!K43</f>
        <v>4.759629481500584</v>
      </c>
      <c r="J42" s="110">
        <f>Plums!K43</f>
        <v>0.022527056846457144</v>
      </c>
      <c r="K42" s="110">
        <v>16.70549135509735</v>
      </c>
    </row>
    <row r="43" spans="1:11" ht="12" customHeight="1">
      <c r="A43" s="38">
        <v>2006</v>
      </c>
      <c r="B43" s="46">
        <f>Apples!K44</f>
        <v>4.247779267105717</v>
      </c>
      <c r="C43" s="46">
        <f>Apricots!K44</f>
        <v>0.09733605041424276</v>
      </c>
      <c r="D43" s="46">
        <f>SwCherries!K44+TartCherries!K44</f>
        <v>0.1473546441084555</v>
      </c>
      <c r="E43" s="46">
        <v>0.142506058150036</v>
      </c>
      <c r="F43" s="46">
        <f>Olives!K44</f>
        <v>0.8141240557349279</v>
      </c>
      <c r="G43" s="46">
        <f>Peaches!K44</f>
        <v>2.92036639169546</v>
      </c>
      <c r="H43" s="46">
        <f>Pears!K44</f>
        <v>2.4070505878554482</v>
      </c>
      <c r="I43" s="46">
        <f>Pineapples!K44</f>
        <v>4.781812797654047</v>
      </c>
      <c r="J43" s="46">
        <f>Plums!K44</f>
        <v>0.026409424155326044</v>
      </c>
      <c r="K43" s="46">
        <v>15.584739276873659</v>
      </c>
    </row>
    <row r="44" spans="1:11" ht="12" customHeight="1">
      <c r="A44" s="38">
        <v>2007</v>
      </c>
      <c r="B44" s="46">
        <f>Apples!K45</f>
        <v>3.9967434560753685</v>
      </c>
      <c r="C44" s="46">
        <f>Apricots!K45</f>
        <v>0.15731599058212206</v>
      </c>
      <c r="D44" s="46">
        <f>SwCherries!K45+TartCherries!K45</f>
        <v>0.13458707673243192</v>
      </c>
      <c r="E44" s="46">
        <v>0.1415233513453193</v>
      </c>
      <c r="F44" s="46">
        <f>Olives!K45</f>
        <v>1.4554511755045274</v>
      </c>
      <c r="G44" s="46">
        <f>Peaches!K45</f>
        <v>3.5674848812819437</v>
      </c>
      <c r="H44" s="46">
        <f>Pears!K45</f>
        <v>2.310061162510998</v>
      </c>
      <c r="I44" s="46">
        <f>Pineapples!K45</f>
        <v>4.345679146707889</v>
      </c>
      <c r="J44" s="46">
        <f>Plums!K45</f>
        <v>0.020406774416551594</v>
      </c>
      <c r="K44" s="46">
        <v>16.12925301515715</v>
      </c>
    </row>
    <row r="45" spans="1:11" ht="12" customHeight="1">
      <c r="A45" s="38">
        <v>2008</v>
      </c>
      <c r="B45" s="46">
        <f>Apples!K46</f>
        <v>4.648309267174138</v>
      </c>
      <c r="C45" s="46">
        <f>Apricots!K46</f>
        <v>0.142742319476265</v>
      </c>
      <c r="D45" s="46">
        <f>SwCherries!K46+TartCherries!K46</f>
        <v>0.14346075155823557</v>
      </c>
      <c r="E45" s="46">
        <v>0.16742714666816544</v>
      </c>
      <c r="F45" s="46">
        <f>Olives!K46</f>
        <v>0.9739069559654844</v>
      </c>
      <c r="G45" s="46">
        <f>Peaches!K46</f>
        <v>3.0048359090055072</v>
      </c>
      <c r="H45" s="46">
        <f>Pears!K46</f>
        <v>2.2614984031856005</v>
      </c>
      <c r="I45" s="46">
        <f>Pineapples!K46</f>
        <v>4.358438214928357</v>
      </c>
      <c r="J45" s="46">
        <f>Plums!K46</f>
        <v>0.01779614031425891</v>
      </c>
      <c r="K45" s="46">
        <v>15.71841510827601</v>
      </c>
    </row>
    <row r="46" spans="1:11" ht="12" customHeight="1">
      <c r="A46" s="38">
        <v>2009</v>
      </c>
      <c r="B46" s="46">
        <f>Apples!K47</f>
        <v>4.212326837195113</v>
      </c>
      <c r="C46" s="46">
        <f>Apricots!K47</f>
        <v>0.1480956706385315</v>
      </c>
      <c r="D46" s="46">
        <f>SwCherries!K47+TartCherries!K47</f>
        <v>0.16680020712809351</v>
      </c>
      <c r="E46" s="46">
        <v>0.1319433643016687</v>
      </c>
      <c r="F46" s="46">
        <f>Olives!K47</f>
        <v>0.9577093917764846</v>
      </c>
      <c r="G46" s="46">
        <f>Peaches!K47</f>
        <v>3.310532234383898</v>
      </c>
      <c r="H46" s="46">
        <f>Pears!K47</f>
        <v>2.461519070980702</v>
      </c>
      <c r="I46" s="46">
        <f>Pineapples!K47</f>
        <v>4.148113813626319</v>
      </c>
      <c r="J46" s="46">
        <f>Plums!K47</f>
        <v>0.017781659700595732</v>
      </c>
      <c r="K46" s="46">
        <v>15.554822249731407</v>
      </c>
    </row>
    <row r="47" spans="1:11" ht="12" customHeight="1">
      <c r="A47" s="38">
        <v>2010</v>
      </c>
      <c r="B47" s="46">
        <f>Apples!K48</f>
        <v>4.004794331351561</v>
      </c>
      <c r="C47" s="46">
        <f>Apricots!K48</f>
        <v>0.12736837721815705</v>
      </c>
      <c r="D47" s="46">
        <f>SwCherries!K48+TartCherries!K48</f>
        <v>0.08234466323890756</v>
      </c>
      <c r="E47" s="46">
        <v>0.16242949302248735</v>
      </c>
      <c r="F47" s="46">
        <f>Olives!K48</f>
        <v>1.7362024177599906</v>
      </c>
      <c r="G47" s="46">
        <f>Peaches!K48</f>
        <v>3.04604172539307</v>
      </c>
      <c r="H47" s="46">
        <f>Pears!K48</f>
        <v>1.9577430881927282</v>
      </c>
      <c r="I47" s="46">
        <f>Pineapples!K48</f>
        <v>3.8510817955700696</v>
      </c>
      <c r="J47" s="46">
        <f>Plums!K48</f>
        <v>0.012954689598616821</v>
      </c>
      <c r="K47" s="46">
        <v>14.980960581345588</v>
      </c>
    </row>
    <row r="48" spans="1:11" ht="12" customHeight="1">
      <c r="A48" s="109">
        <v>2011</v>
      </c>
      <c r="B48" s="110">
        <f>Apples!K49</f>
        <v>4.199750153050218</v>
      </c>
      <c r="C48" s="110">
        <f>Apricots!K49</f>
        <v>0.10999330275924464</v>
      </c>
      <c r="D48" s="110">
        <f>SwCherries!K49+TartCherries!K49</f>
        <v>0.0964838051265984</v>
      </c>
      <c r="E48" s="110">
        <v>0.16125296596401542</v>
      </c>
      <c r="F48" s="110">
        <f>Olives!K49</f>
        <v>0.8643552719329235</v>
      </c>
      <c r="G48" s="110">
        <f>Peaches!K49</f>
        <v>2.639275220404523</v>
      </c>
      <c r="H48" s="110">
        <f>Pears!K49</f>
        <v>2.1687423239722796</v>
      </c>
      <c r="I48" s="110">
        <f>Pineapples!K49</f>
        <v>3.9701097074804466</v>
      </c>
      <c r="J48" s="110">
        <f>Plums!K49</f>
        <v>0.013243273395091328</v>
      </c>
      <c r="K48" s="110">
        <v>14.22320602408534</v>
      </c>
    </row>
    <row r="49" spans="1:11" ht="12" customHeight="1">
      <c r="A49" s="109">
        <v>2012</v>
      </c>
      <c r="B49" s="110">
        <f>Apples!K50</f>
        <v>3.1750532709968384</v>
      </c>
      <c r="C49" s="110">
        <f>Apricots!K50</f>
        <v>0.10930279496910443</v>
      </c>
      <c r="D49" s="110">
        <f>SwCherries!K50+TartCherries!K50</f>
        <v>0.013656124154936522</v>
      </c>
      <c r="E49" s="110">
        <v>0.12887346142941206</v>
      </c>
      <c r="F49" s="110">
        <f>Olives!K50</f>
        <v>1.2233006750640816</v>
      </c>
      <c r="G49" s="110">
        <f>Peaches!K50</f>
        <v>2.641017697396519</v>
      </c>
      <c r="H49" s="110">
        <f>Pears!K50</f>
        <v>2.05136933157946</v>
      </c>
      <c r="I49" s="110">
        <f>Pineapples!K50</f>
        <v>3.948255272434017</v>
      </c>
      <c r="J49" s="110">
        <f>Plums!K50</f>
        <v>0.008085386426171156</v>
      </c>
      <c r="K49" s="110">
        <v>13.298914014450538</v>
      </c>
    </row>
    <row r="50" spans="1:11" ht="12" customHeight="1">
      <c r="A50" s="109">
        <v>2013</v>
      </c>
      <c r="B50" s="110">
        <f>Apples!K51</f>
        <v>4.849251475353386</v>
      </c>
      <c r="C50" s="110">
        <f>Apricots!K51</f>
        <v>0.09953423220236832</v>
      </c>
      <c r="D50" s="110">
        <f>SwCherries!K51+TartCherries!K51</f>
        <v>0.07751830507220821</v>
      </c>
      <c r="E50" s="110">
        <v>0.14010468145505858</v>
      </c>
      <c r="F50" s="110">
        <f>Olives!K51</f>
        <v>1.2282715490934504</v>
      </c>
      <c r="G50" s="110">
        <f>Peaches!K51</f>
        <v>2.75625746328312</v>
      </c>
      <c r="H50" s="110">
        <f>Pears!K51</f>
        <v>2.0264134330806582</v>
      </c>
      <c r="I50" s="110">
        <f>Pineapples!K51</f>
        <v>4.03329374837208</v>
      </c>
      <c r="J50" s="110">
        <f>Plums!K51</f>
        <v>0.012459249798266717</v>
      </c>
      <c r="K50" s="110">
        <v>15.223104137710596</v>
      </c>
    </row>
    <row r="51" spans="1:11" ht="12" customHeight="1">
      <c r="A51" s="109">
        <v>2014</v>
      </c>
      <c r="B51" s="110">
        <f>Apples!K52</f>
        <v>4.357245932235041</v>
      </c>
      <c r="C51" s="110">
        <f>Apricots!K52</f>
        <v>0.11568299229468064</v>
      </c>
      <c r="D51" s="110">
        <f>SwCherries!K52+TartCherries!K52</f>
        <v>0.048928183814045886</v>
      </c>
      <c r="E51" s="110">
        <v>0.13328771368116862</v>
      </c>
      <c r="F51" s="110">
        <f>Olives!K52</f>
        <v>0.8836513095187235</v>
      </c>
      <c r="G51" s="110">
        <f>Peaches!K52</f>
        <v>2.581802589945798</v>
      </c>
      <c r="H51" s="110">
        <f>Pears!K52</f>
        <v>1.9820208689675296</v>
      </c>
      <c r="I51" s="110">
        <f>Pineapples!K52</f>
        <v>3.6998920557276027</v>
      </c>
      <c r="J51" s="110">
        <f>Plums!K52</f>
        <v>0.0081736376405994</v>
      </c>
      <c r="K51" s="110">
        <v>13.810685283825189</v>
      </c>
    </row>
    <row r="52" spans="1:11" ht="12" customHeight="1">
      <c r="A52" s="142">
        <v>2015</v>
      </c>
      <c r="B52" s="143">
        <f>Apples!K53</f>
        <v>4.328109044152185</v>
      </c>
      <c r="C52" s="143">
        <f>Apricots!K53</f>
        <v>0.06573667471960494</v>
      </c>
      <c r="D52" s="143">
        <f>SwCherries!K53+TartCherries!K53</f>
        <v>0.07206728680108779</v>
      </c>
      <c r="E52" s="143">
        <v>0.13844203804126157</v>
      </c>
      <c r="F52" s="143">
        <f>Olives!K53</f>
        <v>1.155414401197243</v>
      </c>
      <c r="G52" s="143">
        <f>Peaches!K53</f>
        <v>2.724363627714688</v>
      </c>
      <c r="H52" s="143">
        <f>Pears!K53</f>
        <v>2.0096603085511813</v>
      </c>
      <c r="I52" s="143">
        <f>Pineapples!K53</f>
        <v>3.9054300113105067</v>
      </c>
      <c r="J52" s="143">
        <f>Plums!K53</f>
        <v>0.013220149223083814</v>
      </c>
      <c r="K52" s="143">
        <v>14.412443541710841</v>
      </c>
    </row>
    <row r="53" spans="1:11" ht="12" customHeight="1">
      <c r="A53" s="159">
        <v>2016</v>
      </c>
      <c r="B53" s="160">
        <f>Apples!K54</f>
        <v>4.59187417448117</v>
      </c>
      <c r="C53" s="160">
        <f>Apricots!K54</f>
        <v>0.09172670358482773</v>
      </c>
      <c r="D53" s="160">
        <f>SwCherries!K54+TartCherries!K54</f>
        <v>0.07354828232801493</v>
      </c>
      <c r="E53" s="160">
        <v>0.12107098615188194</v>
      </c>
      <c r="F53" s="160">
        <f>Olives!K54</f>
        <v>1.0320836904079227</v>
      </c>
      <c r="G53" s="160">
        <f>Peaches!K54</f>
        <v>2.50301467409346</v>
      </c>
      <c r="H53" s="160">
        <f>Pears!K54</f>
        <v>1.5977946091362272</v>
      </c>
      <c r="I53" s="160">
        <f>Pineapples!K54</f>
        <v>3.712638929245367</v>
      </c>
      <c r="J53" s="160">
        <f>Plums!K54</f>
        <v>0.0047938009022265434</v>
      </c>
      <c r="K53" s="160">
        <v>13.728545850331098</v>
      </c>
    </row>
    <row r="54" spans="1:11" ht="12" customHeight="1">
      <c r="A54" s="166">
        <v>2017</v>
      </c>
      <c r="B54" s="167">
        <f>Apples!K55</f>
        <v>4.476181292650097</v>
      </c>
      <c r="C54" s="167">
        <f>Apricots!K55</f>
        <v>0.05809954142792006</v>
      </c>
      <c r="D54" s="167">
        <f>SwCherries!K55+TartCherries!K55</f>
        <v>0.040427777339380674</v>
      </c>
      <c r="E54" s="167">
        <v>0.100189096799633</v>
      </c>
      <c r="F54" s="167">
        <f>Olives!K55</f>
        <v>1.1735955692166613</v>
      </c>
      <c r="G54" s="167">
        <f>Peaches!K55</f>
        <v>2.2944134990158576</v>
      </c>
      <c r="H54" s="167">
        <f>Pears!K55</f>
        <v>1.6728848837107977</v>
      </c>
      <c r="I54" s="167">
        <f>Pineapples!K55</f>
        <v>3.6257951045390833</v>
      </c>
      <c r="J54" s="167">
        <f>Plums!K55</f>
        <v>0.004956684422418079</v>
      </c>
      <c r="K54" s="167">
        <v>13.446543449121847</v>
      </c>
    </row>
    <row r="55" spans="1:11" ht="12" customHeight="1">
      <c r="A55" s="166">
        <v>2018</v>
      </c>
      <c r="B55" s="167">
        <f>Apples!K56</f>
        <v>4.0827408999502355</v>
      </c>
      <c r="C55" s="167">
        <f>Apricots!K56</f>
        <v>0.042771223004988104</v>
      </c>
      <c r="D55" s="167">
        <f>SwCherries!K56+TartCherries!K56</f>
        <v>0.0795551474493258</v>
      </c>
      <c r="E55" s="167">
        <v>0.11798756469026625</v>
      </c>
      <c r="F55" s="167">
        <f>Olives!K56</f>
        <v>0.8040795757020667</v>
      </c>
      <c r="G55" s="167">
        <f>Peaches!K56</f>
        <v>1.870281776216782</v>
      </c>
      <c r="H55" s="167">
        <f>Pears!K56</f>
        <v>1.65349785184115</v>
      </c>
      <c r="I55" s="167">
        <f>Pineapples!K56</f>
        <v>3.4285086795873005</v>
      </c>
      <c r="J55" s="167">
        <f>Plums!K56</f>
        <v>0.004529339180536762</v>
      </c>
      <c r="K55" s="167">
        <v>12.083952057622652</v>
      </c>
    </row>
    <row r="56" spans="1:13" ht="12" customHeight="1" thickBot="1">
      <c r="A56" s="144">
        <v>2019</v>
      </c>
      <c r="B56" s="145">
        <f>Apples!K57</f>
        <v>4.292326803884274</v>
      </c>
      <c r="C56" s="145">
        <f>Apricots!K57</f>
        <v>0.04664243699671746</v>
      </c>
      <c r="D56" s="145">
        <f>SwCherries!K57+TartCherries!K57</f>
        <v>0.08986547229387522</v>
      </c>
      <c r="E56" s="145">
        <v>0.10557466193204118</v>
      </c>
      <c r="F56" s="145">
        <f>Olives!K57</f>
        <v>1.061720735327725</v>
      </c>
      <c r="G56" s="145">
        <f>Peaches!K57</f>
        <v>2.0164201719514137</v>
      </c>
      <c r="H56" s="145">
        <f>Pears!K57</f>
        <v>1.418718844176161</v>
      </c>
      <c r="I56" s="145">
        <f>Pineapples!K57</f>
        <v>3.3625492295884913</v>
      </c>
      <c r="J56" s="145">
        <f>Plums!K57</f>
        <v>0.004029046662563877</v>
      </c>
      <c r="K56" s="145">
        <v>12.397847402813264</v>
      </c>
      <c r="M56" s="221"/>
    </row>
    <row r="57" spans="1:13" ht="12" customHeight="1" thickTop="1">
      <c r="A57" s="254" t="s">
        <v>49</v>
      </c>
      <c r="B57" s="255"/>
      <c r="C57" s="255"/>
      <c r="D57" s="255"/>
      <c r="E57" s="255"/>
      <c r="F57" s="255"/>
      <c r="G57" s="255"/>
      <c r="H57" s="255"/>
      <c r="I57" s="255"/>
      <c r="J57" s="255"/>
      <c r="K57" s="256"/>
      <c r="L57" s="79"/>
      <c r="M57" s="79"/>
    </row>
    <row r="58" spans="1:13" ht="12" customHeight="1">
      <c r="A58" s="257"/>
      <c r="B58" s="258"/>
      <c r="C58" s="258"/>
      <c r="D58" s="258"/>
      <c r="E58" s="258"/>
      <c r="F58" s="258"/>
      <c r="G58" s="258"/>
      <c r="H58" s="258"/>
      <c r="I58" s="258"/>
      <c r="J58" s="258"/>
      <c r="K58" s="259"/>
      <c r="L58" s="79"/>
      <c r="M58" s="79"/>
    </row>
    <row r="59" spans="1:13" ht="12" customHeight="1">
      <c r="A59" s="260"/>
      <c r="B59" s="261"/>
      <c r="C59" s="261"/>
      <c r="D59" s="261"/>
      <c r="E59" s="261"/>
      <c r="F59" s="261"/>
      <c r="G59" s="261"/>
      <c r="H59" s="261"/>
      <c r="I59" s="261"/>
      <c r="J59" s="261"/>
      <c r="K59" s="262"/>
      <c r="L59" s="79"/>
      <c r="M59" s="79"/>
    </row>
    <row r="60" spans="1:11" ht="12" customHeight="1">
      <c r="A60" s="248"/>
      <c r="B60" s="249"/>
      <c r="C60" s="249"/>
      <c r="D60" s="249"/>
      <c r="E60" s="249"/>
      <c r="F60" s="249"/>
      <c r="G60" s="249"/>
      <c r="H60" s="249"/>
      <c r="I60" s="249"/>
      <c r="J60" s="249"/>
      <c r="K60" s="250"/>
    </row>
    <row r="61" spans="1:11" ht="12" customHeight="1">
      <c r="A61" s="251" t="s">
        <v>85</v>
      </c>
      <c r="B61" s="252"/>
      <c r="C61" s="252"/>
      <c r="D61" s="252"/>
      <c r="E61" s="252"/>
      <c r="F61" s="252"/>
      <c r="G61" s="252"/>
      <c r="H61" s="252"/>
      <c r="I61" s="252"/>
      <c r="J61" s="252"/>
      <c r="K61" s="253"/>
    </row>
    <row r="62" ht="12" customHeight="1">
      <c r="A62" s="7"/>
    </row>
    <row r="63" ht="12" customHeight="1">
      <c r="A63" s="7"/>
    </row>
    <row r="64" ht="12" customHeight="1">
      <c r="A64" s="7"/>
    </row>
    <row r="65" ht="12" customHeight="1">
      <c r="A65" s="7"/>
    </row>
    <row r="66" ht="12" customHeight="1">
      <c r="A66" s="7"/>
    </row>
    <row r="67" ht="12" customHeight="1">
      <c r="A67" s="7"/>
    </row>
    <row r="68" ht="12" customHeight="1">
      <c r="A68" s="7"/>
    </row>
    <row r="69" ht="12" customHeight="1">
      <c r="A69" s="7"/>
    </row>
    <row r="70" ht="12" customHeight="1">
      <c r="A70" s="7"/>
    </row>
    <row r="71" ht="12" customHeight="1">
      <c r="A71" s="7"/>
    </row>
    <row r="72" ht="12" customHeight="1">
      <c r="A72" s="7"/>
    </row>
    <row r="73" ht="12" customHeight="1">
      <c r="A73" s="7"/>
    </row>
    <row r="74" ht="12" customHeight="1">
      <c r="A74" s="7"/>
    </row>
    <row r="75" ht="12" customHeight="1">
      <c r="A75" s="7"/>
    </row>
    <row r="76" ht="12" customHeight="1">
      <c r="A76" s="7"/>
    </row>
    <row r="77" ht="12" customHeight="1">
      <c r="A77" s="7"/>
    </row>
    <row r="78" ht="12" customHeight="1">
      <c r="A78" s="7"/>
    </row>
    <row r="79" ht="12" customHeight="1">
      <c r="A79" s="7"/>
    </row>
    <row r="80" ht="12" customHeight="1">
      <c r="A80" s="7"/>
    </row>
    <row r="81" ht="12" customHeight="1">
      <c r="A81" s="7"/>
    </row>
    <row r="82" ht="12" customHeight="1">
      <c r="A82" s="7"/>
    </row>
    <row r="83" ht="12" customHeight="1">
      <c r="A83" s="7"/>
    </row>
    <row r="84" ht="12" customHeight="1">
      <c r="A84" s="7"/>
    </row>
    <row r="85" ht="12" customHeight="1">
      <c r="A85" s="7"/>
    </row>
    <row r="86" ht="12" customHeight="1">
      <c r="A86" s="7"/>
    </row>
  </sheetData>
  <sheetProtection/>
  <mergeCells count="16">
    <mergeCell ref="A1:K1"/>
    <mergeCell ref="B6:K6"/>
    <mergeCell ref="B2:B5"/>
    <mergeCell ref="C2:C5"/>
    <mergeCell ref="E2:E5"/>
    <mergeCell ref="D2:D5"/>
    <mergeCell ref="J2:J5"/>
    <mergeCell ref="K2:K5"/>
    <mergeCell ref="F2:F5"/>
    <mergeCell ref="G2:G5"/>
    <mergeCell ref="A60:K60"/>
    <mergeCell ref="A61:K61"/>
    <mergeCell ref="H2:H5"/>
    <mergeCell ref="I2:I5"/>
    <mergeCell ref="A2:A5"/>
    <mergeCell ref="A57:K59"/>
  </mergeCells>
  <printOptions horizontalCentered="1" verticalCentered="1"/>
  <pageMargins left="0.75" right="0.75" top="0.699305555555556" bottom="0.449305556" header="0" footer="0"/>
  <pageSetup fitToHeight="1"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V70"/>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1" customWidth="1"/>
  </cols>
  <sheetData>
    <row r="1" spans="1:11" s="45" customFormat="1" ht="12" customHeight="1" thickBot="1">
      <c r="A1" s="299" t="s">
        <v>53</v>
      </c>
      <c r="B1" s="299"/>
      <c r="C1" s="299"/>
      <c r="D1" s="299"/>
      <c r="E1" s="299"/>
      <c r="F1" s="299"/>
      <c r="G1" s="299"/>
      <c r="H1" s="299"/>
      <c r="I1" s="299"/>
      <c r="J1" s="296" t="s">
        <v>9</v>
      </c>
      <c r="K1" s="296"/>
    </row>
    <row r="2" spans="1:11" ht="12" customHeight="1" thickTop="1">
      <c r="A2" s="269" t="s">
        <v>26</v>
      </c>
      <c r="B2" s="266" t="s">
        <v>27</v>
      </c>
      <c r="C2" s="10" t="s">
        <v>0</v>
      </c>
      <c r="D2" s="41"/>
      <c r="E2" s="41"/>
      <c r="F2" s="41"/>
      <c r="G2" s="294" t="s">
        <v>63</v>
      </c>
      <c r="H2" s="295"/>
      <c r="I2" s="287" t="s">
        <v>52</v>
      </c>
      <c r="J2" s="288"/>
      <c r="K2" s="288"/>
    </row>
    <row r="3" spans="1:11" ht="12" customHeight="1">
      <c r="A3" s="270"/>
      <c r="B3" s="267"/>
      <c r="C3" s="272" t="s">
        <v>5</v>
      </c>
      <c r="D3" s="275" t="s">
        <v>1</v>
      </c>
      <c r="E3" s="275" t="s">
        <v>14</v>
      </c>
      <c r="F3" s="272" t="s">
        <v>43</v>
      </c>
      <c r="G3" s="275" t="s">
        <v>3</v>
      </c>
      <c r="H3" s="293"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64</v>
      </c>
    </row>
    <row r="6" spans="1:11" ht="12" customHeight="1">
      <c r="A6" s="271"/>
      <c r="B6" s="268"/>
      <c r="C6" s="274"/>
      <c r="D6" s="274"/>
      <c r="E6" s="274"/>
      <c r="F6" s="274"/>
      <c r="G6" s="274"/>
      <c r="H6" s="274"/>
      <c r="I6" s="274"/>
      <c r="J6" s="298"/>
      <c r="K6" s="48" t="s">
        <v>66</v>
      </c>
    </row>
    <row r="7" spans="1:256" ht="12" customHeight="1">
      <c r="A7" s="50"/>
      <c r="B7" s="51" t="s">
        <v>31</v>
      </c>
      <c r="C7" s="285" t="s">
        <v>32</v>
      </c>
      <c r="D7" s="286"/>
      <c r="E7" s="286"/>
      <c r="F7" s="286"/>
      <c r="G7" s="286"/>
      <c r="H7" s="286"/>
      <c r="I7" s="286"/>
      <c r="J7" s="291" t="s">
        <v>33</v>
      </c>
      <c r="K7" s="292"/>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11" s="22" customFormat="1" ht="12" customHeight="1">
      <c r="A8" s="39">
        <v>1970</v>
      </c>
      <c r="B8" s="49">
        <v>203.849</v>
      </c>
      <c r="C8" s="52">
        <v>926.8</v>
      </c>
      <c r="D8" s="53">
        <v>4.248870999999999</v>
      </c>
      <c r="E8" s="54" t="s">
        <v>10</v>
      </c>
      <c r="F8" s="53">
        <f>SUM(C8,D8,E8)</f>
        <v>931.048871</v>
      </c>
      <c r="G8" s="54" t="s">
        <v>10</v>
      </c>
      <c r="H8" s="54" t="s">
        <v>10</v>
      </c>
      <c r="I8" s="53">
        <f>F8-SUM(G8,H8)</f>
        <v>931.048871</v>
      </c>
      <c r="J8" s="40">
        <f aca="true" t="shared" si="0" ref="J8:J28">IF(I8=0,0,IF(B8=0,0,I8/B8))</f>
        <v>4.567345785360732</v>
      </c>
      <c r="K8" s="40">
        <f>J8*1.25</f>
        <v>5.7091822317009155</v>
      </c>
    </row>
    <row r="9" spans="1:11" ht="12" customHeight="1">
      <c r="A9" s="87">
        <v>1971</v>
      </c>
      <c r="B9" s="88">
        <v>206.46599999999998</v>
      </c>
      <c r="C9" s="89">
        <v>874.8</v>
      </c>
      <c r="D9" s="91">
        <v>5.179406</v>
      </c>
      <c r="E9" s="93" t="s">
        <v>10</v>
      </c>
      <c r="F9" s="91">
        <f aca="true" t="shared" si="1" ref="F9:F38">SUM(C9,D9,E9)</f>
        <v>879.9794059999999</v>
      </c>
      <c r="G9" s="93" t="s">
        <v>10</v>
      </c>
      <c r="H9" s="93" t="s">
        <v>10</v>
      </c>
      <c r="I9" s="91">
        <f aca="true" t="shared" si="2" ref="I9:I38">F9-SUM(G9,H9)</f>
        <v>879.9794059999999</v>
      </c>
      <c r="J9" s="92">
        <f t="shared" si="0"/>
        <v>4.2621032324934855</v>
      </c>
      <c r="K9" s="92">
        <f aca="true" t="shared" si="3" ref="K9:K45">J9*1.25</f>
        <v>5.327629040616857</v>
      </c>
    </row>
    <row r="10" spans="1:11" ht="12" customHeight="1">
      <c r="A10" s="87">
        <v>1972</v>
      </c>
      <c r="B10" s="88">
        <v>208.917</v>
      </c>
      <c r="C10" s="89">
        <v>781.52</v>
      </c>
      <c r="D10" s="91">
        <v>6.176453</v>
      </c>
      <c r="E10" s="93" t="s">
        <v>10</v>
      </c>
      <c r="F10" s="91">
        <f t="shared" si="1"/>
        <v>787.696453</v>
      </c>
      <c r="G10" s="93" t="s">
        <v>10</v>
      </c>
      <c r="H10" s="93" t="s">
        <v>10</v>
      </c>
      <c r="I10" s="91">
        <f t="shared" si="2"/>
        <v>787.696453</v>
      </c>
      <c r="J10" s="92">
        <f t="shared" si="0"/>
        <v>3.7703798781334217</v>
      </c>
      <c r="K10" s="92">
        <f t="shared" si="3"/>
        <v>4.712974847666777</v>
      </c>
    </row>
    <row r="11" spans="1:11" ht="12" customHeight="1">
      <c r="A11" s="87">
        <v>1973</v>
      </c>
      <c r="B11" s="88">
        <v>210.985</v>
      </c>
      <c r="C11" s="89">
        <v>1004.32</v>
      </c>
      <c r="D11" s="91">
        <v>12.080805999999999</v>
      </c>
      <c r="E11" s="93" t="s">
        <v>10</v>
      </c>
      <c r="F11" s="91">
        <f t="shared" si="1"/>
        <v>1016.4008060000001</v>
      </c>
      <c r="G11" s="93" t="s">
        <v>10</v>
      </c>
      <c r="H11" s="93" t="s">
        <v>10</v>
      </c>
      <c r="I11" s="91">
        <f t="shared" si="2"/>
        <v>1016.4008060000001</v>
      </c>
      <c r="J11" s="92">
        <f t="shared" si="0"/>
        <v>4.817407901035619</v>
      </c>
      <c r="K11" s="92">
        <f t="shared" si="3"/>
        <v>6.0217598762945235</v>
      </c>
    </row>
    <row r="12" spans="1:11" ht="12" customHeight="1">
      <c r="A12" s="87">
        <v>1974</v>
      </c>
      <c r="B12" s="88">
        <v>212.932</v>
      </c>
      <c r="C12" s="89">
        <v>980.4799999999999</v>
      </c>
      <c r="D12" s="91">
        <v>9.013383000000001</v>
      </c>
      <c r="E12" s="93" t="s">
        <v>10</v>
      </c>
      <c r="F12" s="91">
        <f t="shared" si="1"/>
        <v>989.4933829999999</v>
      </c>
      <c r="G12" s="93" t="s">
        <v>10</v>
      </c>
      <c r="H12" s="93" t="s">
        <v>10</v>
      </c>
      <c r="I12" s="91">
        <f t="shared" si="2"/>
        <v>989.4933829999999</v>
      </c>
      <c r="J12" s="92">
        <f t="shared" si="0"/>
        <v>4.646992387240997</v>
      </c>
      <c r="K12" s="92">
        <f t="shared" si="3"/>
        <v>5.8087404840512455</v>
      </c>
    </row>
    <row r="13" spans="1:11" ht="12" customHeight="1">
      <c r="A13" s="87">
        <v>1975</v>
      </c>
      <c r="B13" s="88">
        <v>214.931</v>
      </c>
      <c r="C13" s="89">
        <v>821.36</v>
      </c>
      <c r="D13" s="91">
        <v>4.305121</v>
      </c>
      <c r="E13" s="93" t="s">
        <v>10</v>
      </c>
      <c r="F13" s="91">
        <f t="shared" si="1"/>
        <v>825.665121</v>
      </c>
      <c r="G13" s="93" t="s">
        <v>10</v>
      </c>
      <c r="H13" s="93" t="s">
        <v>10</v>
      </c>
      <c r="I13" s="91">
        <f t="shared" si="2"/>
        <v>825.665121</v>
      </c>
      <c r="J13" s="92">
        <f t="shared" si="0"/>
        <v>3.841535753334791</v>
      </c>
      <c r="K13" s="92">
        <f t="shared" si="3"/>
        <v>4.8019196916684885</v>
      </c>
    </row>
    <row r="14" spans="1:11" ht="12" customHeight="1">
      <c r="A14" s="39">
        <v>1976</v>
      </c>
      <c r="B14" s="49">
        <v>217.095</v>
      </c>
      <c r="C14" s="52">
        <v>735.92</v>
      </c>
      <c r="D14" s="53">
        <v>11.207858</v>
      </c>
      <c r="E14" s="55" t="s">
        <v>10</v>
      </c>
      <c r="F14" s="53">
        <f t="shared" si="1"/>
        <v>747.127858</v>
      </c>
      <c r="G14" s="55" t="s">
        <v>10</v>
      </c>
      <c r="H14" s="55" t="s">
        <v>10</v>
      </c>
      <c r="I14" s="53">
        <f t="shared" si="2"/>
        <v>747.127858</v>
      </c>
      <c r="J14" s="40">
        <f t="shared" si="0"/>
        <v>3.4414788825168703</v>
      </c>
      <c r="K14" s="40">
        <f t="shared" si="3"/>
        <v>4.301848603146087</v>
      </c>
    </row>
    <row r="15" spans="1:11" ht="12" customHeight="1">
      <c r="A15" s="39">
        <v>1977</v>
      </c>
      <c r="B15" s="49">
        <v>219.179</v>
      </c>
      <c r="C15" s="52">
        <v>860.72</v>
      </c>
      <c r="D15" s="53">
        <v>4.767027000000001</v>
      </c>
      <c r="E15" s="55" t="s">
        <v>10</v>
      </c>
      <c r="F15" s="53">
        <f t="shared" si="1"/>
        <v>865.487027</v>
      </c>
      <c r="G15" s="55" t="s">
        <v>10</v>
      </c>
      <c r="H15" s="55" t="s">
        <v>10</v>
      </c>
      <c r="I15" s="53">
        <f t="shared" si="2"/>
        <v>865.487027</v>
      </c>
      <c r="J15" s="40">
        <f t="shared" si="0"/>
        <v>3.9487680252213946</v>
      </c>
      <c r="K15" s="40">
        <f t="shared" si="3"/>
        <v>4.935960031526744</v>
      </c>
    </row>
    <row r="16" spans="1:11" ht="12" customHeight="1">
      <c r="A16" s="39">
        <v>1978</v>
      </c>
      <c r="B16" s="49">
        <v>221.47699999999998</v>
      </c>
      <c r="C16" s="52">
        <v>979.36</v>
      </c>
      <c r="D16" s="53">
        <v>7.3489189999999995</v>
      </c>
      <c r="E16" s="55" t="s">
        <v>10</v>
      </c>
      <c r="F16" s="53">
        <f t="shared" si="1"/>
        <v>986.708919</v>
      </c>
      <c r="G16" s="55" t="s">
        <v>10</v>
      </c>
      <c r="H16" s="55" t="s">
        <v>10</v>
      </c>
      <c r="I16" s="53">
        <f t="shared" si="2"/>
        <v>986.708919</v>
      </c>
      <c r="J16" s="40">
        <f t="shared" si="0"/>
        <v>4.4551304153478695</v>
      </c>
      <c r="K16" s="40">
        <f t="shared" si="3"/>
        <v>5.568913019184837</v>
      </c>
    </row>
    <row r="17" spans="1:11" ht="12" customHeight="1">
      <c r="A17" s="39">
        <v>1979</v>
      </c>
      <c r="B17" s="49">
        <v>223.865</v>
      </c>
      <c r="C17" s="52">
        <v>1069.3600000000001</v>
      </c>
      <c r="D17" s="53">
        <v>2.486943</v>
      </c>
      <c r="E17" s="55" t="s">
        <v>10</v>
      </c>
      <c r="F17" s="53">
        <f t="shared" si="1"/>
        <v>1071.8469430000002</v>
      </c>
      <c r="G17" s="55" t="s">
        <v>10</v>
      </c>
      <c r="H17" s="55" t="s">
        <v>10</v>
      </c>
      <c r="I17" s="53">
        <f t="shared" si="2"/>
        <v>1071.8469430000002</v>
      </c>
      <c r="J17" s="40">
        <f t="shared" si="0"/>
        <v>4.787916570254395</v>
      </c>
      <c r="K17" s="40">
        <f t="shared" si="3"/>
        <v>5.984895712817994</v>
      </c>
    </row>
    <row r="18" spans="1:11" ht="12" customHeight="1">
      <c r="A18" s="39">
        <v>1980</v>
      </c>
      <c r="B18" s="49">
        <v>226.451</v>
      </c>
      <c r="C18" s="52">
        <v>961.9200000000001</v>
      </c>
      <c r="D18" s="53">
        <v>3.4501660000000003</v>
      </c>
      <c r="E18" s="55" t="s">
        <v>10</v>
      </c>
      <c r="F18" s="53">
        <f t="shared" si="1"/>
        <v>965.370166</v>
      </c>
      <c r="G18" s="55" t="s">
        <v>10</v>
      </c>
      <c r="H18" s="55" t="s">
        <v>10</v>
      </c>
      <c r="I18" s="53">
        <f t="shared" si="2"/>
        <v>965.370166</v>
      </c>
      <c r="J18" s="40">
        <f t="shared" si="0"/>
        <v>4.263042185726714</v>
      </c>
      <c r="K18" s="40">
        <f t="shared" si="3"/>
        <v>5.328802732158392</v>
      </c>
    </row>
    <row r="19" spans="1:11" ht="12" customHeight="1">
      <c r="A19" s="87">
        <v>1981</v>
      </c>
      <c r="B19" s="88">
        <v>228.937</v>
      </c>
      <c r="C19" s="89">
        <v>801.92</v>
      </c>
      <c r="D19" s="91">
        <v>2.64188</v>
      </c>
      <c r="E19" s="93" t="s">
        <v>10</v>
      </c>
      <c r="F19" s="91">
        <f t="shared" si="1"/>
        <v>804.56188</v>
      </c>
      <c r="G19" s="93" t="s">
        <v>10</v>
      </c>
      <c r="H19" s="93" t="s">
        <v>10</v>
      </c>
      <c r="I19" s="91">
        <f t="shared" si="2"/>
        <v>804.56188</v>
      </c>
      <c r="J19" s="92">
        <f t="shared" si="0"/>
        <v>3.5143374814905406</v>
      </c>
      <c r="K19" s="92">
        <f t="shared" si="3"/>
        <v>4.392921851863176</v>
      </c>
    </row>
    <row r="20" spans="1:11" ht="12" customHeight="1">
      <c r="A20" s="87">
        <v>1982</v>
      </c>
      <c r="B20" s="88">
        <v>231.157</v>
      </c>
      <c r="C20" s="89">
        <v>998.8799999999999</v>
      </c>
      <c r="D20" s="91">
        <v>2.82205</v>
      </c>
      <c r="E20" s="93" t="s">
        <v>10</v>
      </c>
      <c r="F20" s="91">
        <f t="shared" si="1"/>
        <v>1001.7020499999999</v>
      </c>
      <c r="G20" s="93" t="s">
        <v>10</v>
      </c>
      <c r="H20" s="93" t="s">
        <v>10</v>
      </c>
      <c r="I20" s="91">
        <f t="shared" si="2"/>
        <v>1001.7020499999999</v>
      </c>
      <c r="J20" s="92">
        <f t="shared" si="0"/>
        <v>4.3334272810254495</v>
      </c>
      <c r="K20" s="92">
        <f t="shared" si="3"/>
        <v>5.416784101281812</v>
      </c>
    </row>
    <row r="21" spans="1:11" ht="12" customHeight="1">
      <c r="A21" s="87">
        <v>1983</v>
      </c>
      <c r="B21" s="88">
        <v>233.322</v>
      </c>
      <c r="C21" s="89">
        <v>963.5200000000001</v>
      </c>
      <c r="D21" s="91">
        <v>3.3443330000000002</v>
      </c>
      <c r="E21" s="93" t="s">
        <v>10</v>
      </c>
      <c r="F21" s="91">
        <f t="shared" si="1"/>
        <v>966.8643330000001</v>
      </c>
      <c r="G21" s="93" t="s">
        <v>10</v>
      </c>
      <c r="H21" s="93" t="s">
        <v>10</v>
      </c>
      <c r="I21" s="91">
        <f t="shared" si="2"/>
        <v>966.8643330000001</v>
      </c>
      <c r="J21" s="92">
        <f t="shared" si="0"/>
        <v>4.143905559698615</v>
      </c>
      <c r="K21" s="92">
        <f t="shared" si="3"/>
        <v>5.179881949623269</v>
      </c>
    </row>
    <row r="22" spans="1:11" ht="12" customHeight="1">
      <c r="A22" s="87">
        <v>1984</v>
      </c>
      <c r="B22" s="88">
        <v>235.385</v>
      </c>
      <c r="C22" s="89">
        <v>941.36</v>
      </c>
      <c r="D22" s="91">
        <v>9.945096</v>
      </c>
      <c r="E22" s="93" t="s">
        <v>10</v>
      </c>
      <c r="F22" s="91">
        <f t="shared" si="1"/>
        <v>951.305096</v>
      </c>
      <c r="G22" s="93" t="s">
        <v>10</v>
      </c>
      <c r="H22" s="93" t="s">
        <v>10</v>
      </c>
      <c r="I22" s="91">
        <f t="shared" si="2"/>
        <v>951.305096</v>
      </c>
      <c r="J22" s="92">
        <f t="shared" si="0"/>
        <v>4.0414856341738</v>
      </c>
      <c r="K22" s="92">
        <f t="shared" si="3"/>
        <v>5.05185704271725</v>
      </c>
    </row>
    <row r="23" spans="1:11" ht="12" customHeight="1">
      <c r="A23" s="87">
        <v>1985</v>
      </c>
      <c r="B23" s="88">
        <v>237.468</v>
      </c>
      <c r="C23" s="89">
        <v>1004.32</v>
      </c>
      <c r="D23" s="91">
        <v>4.990502</v>
      </c>
      <c r="E23" s="93" t="s">
        <v>10</v>
      </c>
      <c r="F23" s="91">
        <f t="shared" si="1"/>
        <v>1009.310502</v>
      </c>
      <c r="G23" s="93" t="s">
        <v>10</v>
      </c>
      <c r="H23" s="93" t="s">
        <v>10</v>
      </c>
      <c r="I23" s="91">
        <f t="shared" si="2"/>
        <v>1009.310502</v>
      </c>
      <c r="J23" s="92">
        <f t="shared" si="0"/>
        <v>4.250301101622114</v>
      </c>
      <c r="K23" s="92">
        <f t="shared" si="3"/>
        <v>5.312876377027642</v>
      </c>
    </row>
    <row r="24" spans="1:11" ht="12" customHeight="1">
      <c r="A24" s="39">
        <v>1986</v>
      </c>
      <c r="B24" s="49">
        <v>239.638</v>
      </c>
      <c r="C24" s="52">
        <v>943.2</v>
      </c>
      <c r="D24" s="53">
        <v>6.992203000000001</v>
      </c>
      <c r="E24" s="55" t="s">
        <v>10</v>
      </c>
      <c r="F24" s="53">
        <f t="shared" si="1"/>
        <v>950.1922030000001</v>
      </c>
      <c r="G24" s="55" t="s">
        <v>10</v>
      </c>
      <c r="H24" s="55" t="s">
        <v>10</v>
      </c>
      <c r="I24" s="53">
        <f t="shared" si="2"/>
        <v>950.1922030000001</v>
      </c>
      <c r="J24" s="40">
        <f t="shared" si="0"/>
        <v>3.9651148941319825</v>
      </c>
      <c r="K24" s="40">
        <f t="shared" si="3"/>
        <v>4.956393617664978</v>
      </c>
    </row>
    <row r="25" spans="1:11" ht="12" customHeight="1">
      <c r="A25" s="39">
        <v>1987</v>
      </c>
      <c r="B25" s="49">
        <v>241.784</v>
      </c>
      <c r="C25" s="52">
        <v>1044.6399999999999</v>
      </c>
      <c r="D25" s="53">
        <v>5.834593</v>
      </c>
      <c r="E25" s="55" t="s">
        <v>10</v>
      </c>
      <c r="F25" s="53">
        <f t="shared" si="1"/>
        <v>1050.474593</v>
      </c>
      <c r="G25" s="55" t="s">
        <v>10</v>
      </c>
      <c r="H25" s="55" t="s">
        <v>10</v>
      </c>
      <c r="I25" s="53">
        <f t="shared" si="2"/>
        <v>1050.474593</v>
      </c>
      <c r="J25" s="40">
        <f t="shared" si="0"/>
        <v>4.3446820012904075</v>
      </c>
      <c r="K25" s="40">
        <f t="shared" si="3"/>
        <v>5.43085250161301</v>
      </c>
    </row>
    <row r="26" spans="1:11" ht="12" customHeight="1">
      <c r="A26" s="39">
        <v>1988</v>
      </c>
      <c r="B26" s="49">
        <v>243.981</v>
      </c>
      <c r="C26" s="52">
        <v>1119.28</v>
      </c>
      <c r="D26" s="53">
        <v>5.8764650000000005</v>
      </c>
      <c r="E26" s="55" t="s">
        <v>10</v>
      </c>
      <c r="F26" s="53">
        <f t="shared" si="1"/>
        <v>1125.156465</v>
      </c>
      <c r="G26" s="55" t="s">
        <v>10</v>
      </c>
      <c r="H26" s="55" t="s">
        <v>10</v>
      </c>
      <c r="I26" s="53">
        <f t="shared" si="2"/>
        <v>1125.156465</v>
      </c>
      <c r="J26" s="40">
        <f t="shared" si="0"/>
        <v>4.611656092072743</v>
      </c>
      <c r="K26" s="40">
        <f t="shared" si="3"/>
        <v>5.764570115090929</v>
      </c>
    </row>
    <row r="27" spans="1:11" ht="12" customHeight="1">
      <c r="A27" s="39">
        <v>1989</v>
      </c>
      <c r="B27" s="49">
        <v>246.224</v>
      </c>
      <c r="C27" s="52">
        <v>1056.3200000000002</v>
      </c>
      <c r="D27" s="53">
        <v>5.869013000000001</v>
      </c>
      <c r="E27" s="55" t="s">
        <v>10</v>
      </c>
      <c r="F27" s="53">
        <f t="shared" si="1"/>
        <v>1062.1890130000002</v>
      </c>
      <c r="G27" s="55" t="s">
        <v>10</v>
      </c>
      <c r="H27" s="55" t="s">
        <v>10</v>
      </c>
      <c r="I27" s="53">
        <f t="shared" si="2"/>
        <v>1062.1890130000002</v>
      </c>
      <c r="J27" s="40">
        <f t="shared" si="0"/>
        <v>4.313913399993503</v>
      </c>
      <c r="K27" s="40">
        <f t="shared" si="3"/>
        <v>5.392391749991878</v>
      </c>
    </row>
    <row r="28" spans="1:11" ht="12" customHeight="1">
      <c r="A28" s="39">
        <v>1990</v>
      </c>
      <c r="B28" s="49">
        <v>248.659</v>
      </c>
      <c r="C28" s="52">
        <v>1102.6399999999999</v>
      </c>
      <c r="D28" s="52">
        <v>4.872</v>
      </c>
      <c r="E28" s="56" t="s">
        <v>10</v>
      </c>
      <c r="F28" s="53">
        <f t="shared" si="1"/>
        <v>1107.512</v>
      </c>
      <c r="G28" s="56" t="s">
        <v>10</v>
      </c>
      <c r="H28" s="56" t="s">
        <v>10</v>
      </c>
      <c r="I28" s="53">
        <f t="shared" si="2"/>
        <v>1107.512</v>
      </c>
      <c r="J28" s="40">
        <f t="shared" si="0"/>
        <v>4.453938928412002</v>
      </c>
      <c r="K28" s="40">
        <f t="shared" si="3"/>
        <v>5.5674236605150025</v>
      </c>
    </row>
    <row r="29" spans="1:11" ht="12" customHeight="1">
      <c r="A29" s="87">
        <v>1991</v>
      </c>
      <c r="B29" s="88">
        <v>251.889</v>
      </c>
      <c r="C29" s="89">
        <v>1048.8799999999999</v>
      </c>
      <c r="D29" s="89">
        <v>1.69</v>
      </c>
      <c r="E29" s="90" t="s">
        <v>10</v>
      </c>
      <c r="F29" s="91">
        <f t="shared" si="1"/>
        <v>1050.57</v>
      </c>
      <c r="G29" s="90" t="s">
        <v>10</v>
      </c>
      <c r="H29" s="90" t="s">
        <v>10</v>
      </c>
      <c r="I29" s="91">
        <f t="shared" si="2"/>
        <v>1050.57</v>
      </c>
      <c r="J29" s="92">
        <f aca="true" t="shared" si="4" ref="J29:J37">IF(I29=0,0,IF(B29=0,0,I29/B29))</f>
        <v>4.1707656944130145</v>
      </c>
      <c r="K29" s="92">
        <f t="shared" si="3"/>
        <v>5.213457118016268</v>
      </c>
    </row>
    <row r="30" spans="1:11" ht="12" customHeight="1">
      <c r="A30" s="87">
        <v>1992</v>
      </c>
      <c r="B30" s="88">
        <v>255.214</v>
      </c>
      <c r="C30" s="89">
        <v>1198.48</v>
      </c>
      <c r="D30" s="89">
        <v>0.808</v>
      </c>
      <c r="E30" s="90" t="s">
        <v>10</v>
      </c>
      <c r="F30" s="91">
        <f t="shared" si="1"/>
        <v>1199.288</v>
      </c>
      <c r="G30" s="90" t="s">
        <v>10</v>
      </c>
      <c r="H30" s="90" t="s">
        <v>10</v>
      </c>
      <c r="I30" s="91">
        <f t="shared" si="2"/>
        <v>1199.288</v>
      </c>
      <c r="J30" s="92">
        <f t="shared" si="4"/>
        <v>4.699146598540833</v>
      </c>
      <c r="K30" s="92">
        <f t="shared" si="3"/>
        <v>5.873933248176041</v>
      </c>
    </row>
    <row r="31" spans="1:11" ht="12" customHeight="1">
      <c r="A31" s="87">
        <v>1993</v>
      </c>
      <c r="B31" s="88">
        <v>258.679</v>
      </c>
      <c r="C31" s="89">
        <v>1067.84</v>
      </c>
      <c r="D31" s="89">
        <v>3.7840000000000003</v>
      </c>
      <c r="E31" s="90" t="s">
        <v>10</v>
      </c>
      <c r="F31" s="91">
        <f t="shared" si="1"/>
        <v>1071.624</v>
      </c>
      <c r="G31" s="90" t="s">
        <v>10</v>
      </c>
      <c r="H31" s="90" t="s">
        <v>10</v>
      </c>
      <c r="I31" s="91">
        <f t="shared" si="2"/>
        <v>1071.624</v>
      </c>
      <c r="J31" s="92">
        <f t="shared" si="4"/>
        <v>4.1426787640280045</v>
      </c>
      <c r="K31" s="92">
        <f t="shared" si="3"/>
        <v>5.178348455035006</v>
      </c>
    </row>
    <row r="32" spans="1:11" ht="12" customHeight="1">
      <c r="A32" s="87">
        <v>1994</v>
      </c>
      <c r="B32" s="88">
        <v>261.919</v>
      </c>
      <c r="C32" s="89">
        <v>1124.56</v>
      </c>
      <c r="D32" s="89">
        <v>7.553</v>
      </c>
      <c r="E32" s="90" t="s">
        <v>10</v>
      </c>
      <c r="F32" s="91">
        <f t="shared" si="1"/>
        <v>1132.113</v>
      </c>
      <c r="G32" s="90" t="s">
        <v>10</v>
      </c>
      <c r="H32" s="90" t="s">
        <v>10</v>
      </c>
      <c r="I32" s="91">
        <f t="shared" si="2"/>
        <v>1132.113</v>
      </c>
      <c r="J32" s="92">
        <f t="shared" si="4"/>
        <v>4.322378292525553</v>
      </c>
      <c r="K32" s="92">
        <f t="shared" si="3"/>
        <v>5.402972865656941</v>
      </c>
    </row>
    <row r="33" spans="1:11" ht="12" customHeight="1">
      <c r="A33" s="87">
        <v>1995</v>
      </c>
      <c r="B33" s="88">
        <v>265.044</v>
      </c>
      <c r="C33" s="89">
        <v>1032.8</v>
      </c>
      <c r="D33" s="89">
        <v>14.294999999999998</v>
      </c>
      <c r="E33" s="90" t="s">
        <v>10</v>
      </c>
      <c r="F33" s="91">
        <f t="shared" si="1"/>
        <v>1047.095</v>
      </c>
      <c r="G33" s="90" t="s">
        <v>10</v>
      </c>
      <c r="H33" s="90" t="s">
        <v>10</v>
      </c>
      <c r="I33" s="91">
        <f t="shared" si="2"/>
        <v>1047.095</v>
      </c>
      <c r="J33" s="92">
        <f t="shared" si="4"/>
        <v>3.950645930487014</v>
      </c>
      <c r="K33" s="92">
        <f t="shared" si="3"/>
        <v>4.938307413108768</v>
      </c>
    </row>
    <row r="34" spans="1:11" ht="12" customHeight="1">
      <c r="A34" s="39">
        <v>1996</v>
      </c>
      <c r="B34" s="49">
        <v>268.151</v>
      </c>
      <c r="C34" s="52">
        <v>1035.3600000000001</v>
      </c>
      <c r="D34" s="52">
        <v>29.119999999999997</v>
      </c>
      <c r="E34" s="56" t="s">
        <v>10</v>
      </c>
      <c r="F34" s="53">
        <f t="shared" si="1"/>
        <v>1064.48</v>
      </c>
      <c r="G34" s="56" t="s">
        <v>10</v>
      </c>
      <c r="H34" s="56" t="s">
        <v>10</v>
      </c>
      <c r="I34" s="53">
        <f t="shared" si="2"/>
        <v>1064.48</v>
      </c>
      <c r="J34" s="40">
        <f t="shared" si="4"/>
        <v>3.969703637129826</v>
      </c>
      <c r="K34" s="40">
        <f t="shared" si="3"/>
        <v>4.9621295464122825</v>
      </c>
    </row>
    <row r="35" spans="1:11" ht="12" customHeight="1">
      <c r="A35" s="39">
        <v>1997</v>
      </c>
      <c r="B35" s="49">
        <v>271.36</v>
      </c>
      <c r="C35" s="52">
        <v>1199.04</v>
      </c>
      <c r="D35" s="57">
        <v>29.891000000000002</v>
      </c>
      <c r="E35" s="56" t="s">
        <v>10</v>
      </c>
      <c r="F35" s="53">
        <f t="shared" si="1"/>
        <v>1228.931</v>
      </c>
      <c r="G35" s="56" t="s">
        <v>10</v>
      </c>
      <c r="H35" s="58" t="s">
        <v>10</v>
      </c>
      <c r="I35" s="53">
        <f t="shared" si="2"/>
        <v>1228.931</v>
      </c>
      <c r="J35" s="40">
        <f t="shared" si="4"/>
        <v>4.528784640330189</v>
      </c>
      <c r="K35" s="40">
        <f t="shared" si="3"/>
        <v>5.6609808004127355</v>
      </c>
    </row>
    <row r="36" spans="1:11" ht="12" customHeight="1">
      <c r="A36" s="39">
        <v>1998</v>
      </c>
      <c r="B36" s="49">
        <v>274.626</v>
      </c>
      <c r="C36" s="52">
        <v>939.04</v>
      </c>
      <c r="D36" s="52">
        <v>30.889590000000005</v>
      </c>
      <c r="E36" s="56" t="s">
        <v>10</v>
      </c>
      <c r="F36" s="53">
        <f t="shared" si="1"/>
        <v>969.92959</v>
      </c>
      <c r="G36" s="56" t="s">
        <v>10</v>
      </c>
      <c r="H36" s="56" t="s">
        <v>10</v>
      </c>
      <c r="I36" s="53">
        <f t="shared" si="2"/>
        <v>969.92959</v>
      </c>
      <c r="J36" s="40">
        <f t="shared" si="4"/>
        <v>3.531819966062937</v>
      </c>
      <c r="K36" s="40">
        <f t="shared" si="3"/>
        <v>4.414774957578671</v>
      </c>
    </row>
    <row r="37" spans="1:11" ht="12" customHeight="1">
      <c r="A37" s="39">
        <v>1999</v>
      </c>
      <c r="B37" s="49">
        <v>277.79</v>
      </c>
      <c r="C37" s="52">
        <v>1054.8799999999999</v>
      </c>
      <c r="D37" s="52">
        <v>33.039375</v>
      </c>
      <c r="E37" s="56" t="s">
        <v>10</v>
      </c>
      <c r="F37" s="53">
        <f t="shared" si="1"/>
        <v>1087.919375</v>
      </c>
      <c r="G37" s="56" t="s">
        <v>10</v>
      </c>
      <c r="H37" s="56" t="s">
        <v>10</v>
      </c>
      <c r="I37" s="53">
        <f t="shared" si="2"/>
        <v>1087.919375</v>
      </c>
      <c r="J37" s="40">
        <f t="shared" si="4"/>
        <v>3.916337431153029</v>
      </c>
      <c r="K37" s="40">
        <f t="shared" si="3"/>
        <v>4.895421788941286</v>
      </c>
    </row>
    <row r="38" spans="1:11" ht="12" customHeight="1">
      <c r="A38" s="39">
        <v>2000</v>
      </c>
      <c r="B38" s="49">
        <v>280.976</v>
      </c>
      <c r="C38" s="52">
        <v>946.8799999999999</v>
      </c>
      <c r="D38" s="52">
        <v>43.17200900000001</v>
      </c>
      <c r="E38" s="56" t="s">
        <v>10</v>
      </c>
      <c r="F38" s="53">
        <f t="shared" si="1"/>
        <v>990.0520089999999</v>
      </c>
      <c r="G38" s="56" t="s">
        <v>10</v>
      </c>
      <c r="H38" s="56" t="s">
        <v>10</v>
      </c>
      <c r="I38" s="53">
        <f t="shared" si="2"/>
        <v>990.0520089999999</v>
      </c>
      <c r="J38" s="40">
        <f aca="true" t="shared" si="5" ref="J38:J43">IF(I38=0,0,IF(B38=0,0,I38/B38))</f>
        <v>3.5236177075622113</v>
      </c>
      <c r="K38" s="40">
        <f t="shared" si="3"/>
        <v>4.404522134452764</v>
      </c>
    </row>
    <row r="39" spans="1:11" ht="12" customHeight="1">
      <c r="A39" s="87">
        <v>2001</v>
      </c>
      <c r="B39" s="88">
        <v>283.920402</v>
      </c>
      <c r="C39" s="89">
        <v>1005.76</v>
      </c>
      <c r="D39" s="89">
        <v>42.492917</v>
      </c>
      <c r="E39" s="90" t="s">
        <v>10</v>
      </c>
      <c r="F39" s="91">
        <f aca="true" t="shared" si="6" ref="F39:F44">SUM(C39,D39,E39)</f>
        <v>1048.252917</v>
      </c>
      <c r="G39" s="90" t="s">
        <v>10</v>
      </c>
      <c r="H39" s="90" t="s">
        <v>10</v>
      </c>
      <c r="I39" s="91">
        <f aca="true" t="shared" si="7" ref="I39:I44">F39-SUM(G39,H39)</f>
        <v>1048.252917</v>
      </c>
      <c r="J39" s="92">
        <f t="shared" si="5"/>
        <v>3.6920661904388257</v>
      </c>
      <c r="K39" s="92">
        <f t="shared" si="3"/>
        <v>4.615082738048532</v>
      </c>
    </row>
    <row r="40" spans="1:11" ht="12" customHeight="1">
      <c r="A40" s="87">
        <v>2002</v>
      </c>
      <c r="B40" s="88">
        <v>286.78756</v>
      </c>
      <c r="C40" s="89">
        <v>862.96</v>
      </c>
      <c r="D40" s="89">
        <v>65.1442981</v>
      </c>
      <c r="E40" s="90" t="s">
        <v>10</v>
      </c>
      <c r="F40" s="91">
        <f t="shared" si="6"/>
        <v>928.1042981</v>
      </c>
      <c r="G40" s="90" t="s">
        <v>10</v>
      </c>
      <c r="H40" s="90" t="s">
        <v>10</v>
      </c>
      <c r="I40" s="91">
        <f t="shared" si="7"/>
        <v>928.1042981</v>
      </c>
      <c r="J40" s="92">
        <f t="shared" si="5"/>
        <v>3.236208356108613</v>
      </c>
      <c r="K40" s="92">
        <f t="shared" si="3"/>
        <v>4.045260445135766</v>
      </c>
    </row>
    <row r="41" spans="1:11" ht="12" customHeight="1">
      <c r="A41" s="87">
        <v>2003</v>
      </c>
      <c r="B41" s="88">
        <v>289.517581</v>
      </c>
      <c r="C41" s="89">
        <v>988.0799999999999</v>
      </c>
      <c r="D41" s="89">
        <v>63.82835899999999</v>
      </c>
      <c r="E41" s="90" t="s">
        <v>10</v>
      </c>
      <c r="F41" s="91">
        <f t="shared" si="6"/>
        <v>1051.908359</v>
      </c>
      <c r="G41" s="90" t="s">
        <v>10</v>
      </c>
      <c r="H41" s="90" t="s">
        <v>10</v>
      </c>
      <c r="I41" s="91">
        <f t="shared" si="7"/>
        <v>1051.908359</v>
      </c>
      <c r="J41" s="92">
        <f t="shared" si="5"/>
        <v>3.633314271854185</v>
      </c>
      <c r="K41" s="92">
        <f t="shared" si="3"/>
        <v>4.541642839817731</v>
      </c>
    </row>
    <row r="42" spans="1:11" ht="12" customHeight="1">
      <c r="A42" s="87">
        <v>2004</v>
      </c>
      <c r="B42" s="88">
        <v>292.19189</v>
      </c>
      <c r="C42" s="89">
        <v>1004.1600000000001</v>
      </c>
      <c r="D42" s="89">
        <v>65.15082799999999</v>
      </c>
      <c r="E42" s="90" t="s">
        <v>10</v>
      </c>
      <c r="F42" s="91">
        <f t="shared" si="6"/>
        <v>1069.3108280000001</v>
      </c>
      <c r="G42" s="90" t="s">
        <v>10</v>
      </c>
      <c r="H42" s="90" t="s">
        <v>10</v>
      </c>
      <c r="I42" s="91">
        <f t="shared" si="7"/>
        <v>1069.3108280000001</v>
      </c>
      <c r="J42" s="92">
        <f t="shared" si="5"/>
        <v>3.6596184377328203</v>
      </c>
      <c r="K42" s="92">
        <f t="shared" si="3"/>
        <v>4.574523047166025</v>
      </c>
    </row>
    <row r="43" spans="1:11" ht="12" customHeight="1">
      <c r="A43" s="87">
        <v>2005</v>
      </c>
      <c r="B43" s="88">
        <v>294.914085</v>
      </c>
      <c r="C43" s="89">
        <v>931.04</v>
      </c>
      <c r="D43" s="89">
        <v>66.45986900000001</v>
      </c>
      <c r="E43" s="90" t="s">
        <v>10</v>
      </c>
      <c r="F43" s="91">
        <f t="shared" si="6"/>
        <v>997.499869</v>
      </c>
      <c r="G43" s="90" t="s">
        <v>10</v>
      </c>
      <c r="H43" s="90" t="s">
        <v>10</v>
      </c>
      <c r="I43" s="91">
        <f t="shared" si="7"/>
        <v>997.499869</v>
      </c>
      <c r="J43" s="92">
        <f t="shared" si="5"/>
        <v>3.382340551825458</v>
      </c>
      <c r="K43" s="92">
        <f t="shared" si="3"/>
        <v>4.227925689781823</v>
      </c>
    </row>
    <row r="44" spans="1:11" ht="12" customHeight="1">
      <c r="A44" s="39">
        <v>2006</v>
      </c>
      <c r="B44" s="49">
        <v>297.646557</v>
      </c>
      <c r="C44" s="59">
        <v>933.8399999999999</v>
      </c>
      <c r="D44" s="59">
        <v>77.62949900000001</v>
      </c>
      <c r="E44" s="56" t="s">
        <v>10</v>
      </c>
      <c r="F44" s="53">
        <f t="shared" si="6"/>
        <v>1011.4694989999999</v>
      </c>
      <c r="G44" s="56" t="s">
        <v>10</v>
      </c>
      <c r="H44" s="56" t="s">
        <v>10</v>
      </c>
      <c r="I44" s="53">
        <f t="shared" si="7"/>
        <v>1011.4694989999999</v>
      </c>
      <c r="J44" s="40">
        <f aca="true" t="shared" si="8" ref="J44:J50">IF(I44=0,0,IF(B44=0,0,I44/B44))</f>
        <v>3.3982234136845735</v>
      </c>
      <c r="K44" s="40">
        <f t="shared" si="3"/>
        <v>4.247779267105717</v>
      </c>
    </row>
    <row r="45" spans="1:11" ht="12" customHeight="1">
      <c r="A45" s="39">
        <v>2007</v>
      </c>
      <c r="B45" s="49">
        <v>300.574481</v>
      </c>
      <c r="C45" s="59">
        <v>872.96</v>
      </c>
      <c r="D45" s="59">
        <v>88.095272</v>
      </c>
      <c r="E45" s="56" t="s">
        <v>10</v>
      </c>
      <c r="F45" s="53">
        <f aca="true" t="shared" si="9" ref="F45:F52">SUM(C45,D45,E45)</f>
        <v>961.0552720000001</v>
      </c>
      <c r="G45" s="56" t="s">
        <v>10</v>
      </c>
      <c r="H45" s="56" t="s">
        <v>10</v>
      </c>
      <c r="I45" s="53">
        <f aca="true" t="shared" si="10" ref="I45:I50">F45-SUM(G45,H45)</f>
        <v>961.0552720000001</v>
      </c>
      <c r="J45" s="40">
        <f t="shared" si="8"/>
        <v>3.1973947648602947</v>
      </c>
      <c r="K45" s="40">
        <f t="shared" si="3"/>
        <v>3.9967434560753685</v>
      </c>
    </row>
    <row r="46" spans="1:11" ht="12" customHeight="1">
      <c r="A46" s="39">
        <v>2008</v>
      </c>
      <c r="B46" s="49">
        <v>303.506469</v>
      </c>
      <c r="C46" s="59">
        <v>1002.72</v>
      </c>
      <c r="D46" s="59">
        <v>125.91354599999997</v>
      </c>
      <c r="E46" s="56" t="s">
        <v>10</v>
      </c>
      <c r="F46" s="53">
        <f t="shared" si="9"/>
        <v>1128.633546</v>
      </c>
      <c r="G46" s="56" t="s">
        <v>10</v>
      </c>
      <c r="H46" s="56" t="s">
        <v>10</v>
      </c>
      <c r="I46" s="53">
        <f t="shared" si="10"/>
        <v>1128.633546</v>
      </c>
      <c r="J46" s="40">
        <f t="shared" si="8"/>
        <v>3.71864741373931</v>
      </c>
      <c r="K46" s="40">
        <f aca="true" t="shared" si="11" ref="K46:K51">J46*1.25</f>
        <v>4.648309267174138</v>
      </c>
    </row>
    <row r="47" spans="1:11" ht="12" customHeight="1">
      <c r="A47" s="39">
        <v>2009</v>
      </c>
      <c r="B47" s="49">
        <v>306.207719</v>
      </c>
      <c r="C47" s="59">
        <v>926.5600000000001</v>
      </c>
      <c r="D47" s="59">
        <v>105.31759399999999</v>
      </c>
      <c r="E47" s="56" t="s">
        <v>10</v>
      </c>
      <c r="F47" s="53">
        <f t="shared" si="9"/>
        <v>1031.877594</v>
      </c>
      <c r="G47" s="56" t="s">
        <v>10</v>
      </c>
      <c r="H47" s="56" t="s">
        <v>10</v>
      </c>
      <c r="I47" s="53">
        <f t="shared" si="10"/>
        <v>1031.877594</v>
      </c>
      <c r="J47" s="40">
        <f t="shared" si="8"/>
        <v>3.3698614697560907</v>
      </c>
      <c r="K47" s="40">
        <f t="shared" si="11"/>
        <v>4.212326837195113</v>
      </c>
    </row>
    <row r="48" spans="1:11" ht="12" customHeight="1">
      <c r="A48" s="39">
        <v>2010</v>
      </c>
      <c r="B48" s="49">
        <v>308.833264</v>
      </c>
      <c r="C48" s="59">
        <v>870.64</v>
      </c>
      <c r="D48" s="59">
        <v>118.81096399999998</v>
      </c>
      <c r="E48" s="56" t="s">
        <v>10</v>
      </c>
      <c r="F48" s="53">
        <f t="shared" si="9"/>
        <v>989.450964</v>
      </c>
      <c r="G48" s="56" t="s">
        <v>10</v>
      </c>
      <c r="H48" s="56" t="s">
        <v>10</v>
      </c>
      <c r="I48" s="53">
        <f t="shared" si="10"/>
        <v>989.450964</v>
      </c>
      <c r="J48" s="40">
        <f t="shared" si="8"/>
        <v>3.203835465081249</v>
      </c>
      <c r="K48" s="40">
        <f t="shared" si="11"/>
        <v>4.004794331351561</v>
      </c>
    </row>
    <row r="49" spans="1:11" ht="12" customHeight="1">
      <c r="A49" s="81">
        <v>2011</v>
      </c>
      <c r="B49" s="82">
        <v>310.946962</v>
      </c>
      <c r="C49" s="108">
        <v>898.96</v>
      </c>
      <c r="D49" s="108">
        <v>145.75964100000002</v>
      </c>
      <c r="E49" s="84" t="s">
        <v>10</v>
      </c>
      <c r="F49" s="85">
        <f t="shared" si="9"/>
        <v>1044.7196410000001</v>
      </c>
      <c r="G49" s="84" t="s">
        <v>10</v>
      </c>
      <c r="H49" s="84" t="s">
        <v>10</v>
      </c>
      <c r="I49" s="85">
        <f t="shared" si="10"/>
        <v>1044.7196410000001</v>
      </c>
      <c r="J49" s="86">
        <f t="shared" si="8"/>
        <v>3.3598001224401743</v>
      </c>
      <c r="K49" s="86">
        <f t="shared" si="11"/>
        <v>4.199750153050218</v>
      </c>
    </row>
    <row r="50" spans="1:11" ht="12" customHeight="1">
      <c r="A50" s="81">
        <v>2012</v>
      </c>
      <c r="B50" s="82">
        <v>313.149997</v>
      </c>
      <c r="C50" s="108">
        <v>599.12</v>
      </c>
      <c r="D50" s="108">
        <v>196.29433782999996</v>
      </c>
      <c r="E50" s="84" t="s">
        <v>10</v>
      </c>
      <c r="F50" s="85">
        <f t="shared" si="9"/>
        <v>795.41433783</v>
      </c>
      <c r="G50" s="84" t="s">
        <v>10</v>
      </c>
      <c r="H50" s="84" t="s">
        <v>10</v>
      </c>
      <c r="I50" s="85">
        <f t="shared" si="10"/>
        <v>795.41433783</v>
      </c>
      <c r="J50" s="86">
        <f t="shared" si="8"/>
        <v>2.5400426167974706</v>
      </c>
      <c r="K50" s="86">
        <f t="shared" si="11"/>
        <v>3.1750532709968384</v>
      </c>
    </row>
    <row r="51" spans="1:11" ht="12" customHeight="1">
      <c r="A51" s="81">
        <v>2013</v>
      </c>
      <c r="B51" s="82">
        <v>315.335976</v>
      </c>
      <c r="C51" s="108">
        <v>1048.96</v>
      </c>
      <c r="D51" s="108">
        <v>174.35475747999996</v>
      </c>
      <c r="E51" s="84" t="s">
        <v>10</v>
      </c>
      <c r="F51" s="85">
        <f t="shared" si="9"/>
        <v>1223.31475748</v>
      </c>
      <c r="G51" s="84" t="s">
        <v>10</v>
      </c>
      <c r="H51" s="84" t="s">
        <v>10</v>
      </c>
      <c r="I51" s="85">
        <f aca="true" t="shared" si="12" ref="I51:I57">F51-SUM(G51,H51)</f>
        <v>1223.31475748</v>
      </c>
      <c r="J51" s="86">
        <f aca="true" t="shared" si="13" ref="J51:J57">IF(I51=0,0,IF(B51=0,0,I51/B51))</f>
        <v>3.879401180282709</v>
      </c>
      <c r="K51" s="86">
        <f t="shared" si="11"/>
        <v>4.849251475353386</v>
      </c>
    </row>
    <row r="52" spans="1:11" ht="12" customHeight="1">
      <c r="A52" s="81">
        <v>2014</v>
      </c>
      <c r="B52" s="82">
        <v>317.519206</v>
      </c>
      <c r="C52" s="108">
        <v>929.2</v>
      </c>
      <c r="D52" s="108">
        <v>177.607415</v>
      </c>
      <c r="E52" s="84" t="s">
        <v>10</v>
      </c>
      <c r="F52" s="85">
        <f t="shared" si="9"/>
        <v>1106.807415</v>
      </c>
      <c r="G52" s="84" t="s">
        <v>10</v>
      </c>
      <c r="H52" s="84" t="s">
        <v>10</v>
      </c>
      <c r="I52" s="85">
        <f t="shared" si="12"/>
        <v>1106.807415</v>
      </c>
      <c r="J52" s="86">
        <f t="shared" si="13"/>
        <v>3.485796745788033</v>
      </c>
      <c r="K52" s="86">
        <f aca="true" t="shared" si="14" ref="K52:K57">J52*1.25</f>
        <v>4.357245932235041</v>
      </c>
    </row>
    <row r="53" spans="1:11" ht="12" customHeight="1">
      <c r="A53" s="81">
        <v>2015</v>
      </c>
      <c r="B53" s="82">
        <v>319.83219</v>
      </c>
      <c r="C53" s="108">
        <v>896.8799999999999</v>
      </c>
      <c r="D53" s="108">
        <v>210.53487532000003</v>
      </c>
      <c r="E53" s="84" t="s">
        <v>10</v>
      </c>
      <c r="F53" s="85">
        <f>SUM(C53,D53,E53)</f>
        <v>1107.41487532</v>
      </c>
      <c r="G53" s="84" t="s">
        <v>10</v>
      </c>
      <c r="H53" s="84" t="s">
        <v>10</v>
      </c>
      <c r="I53" s="85">
        <f t="shared" si="12"/>
        <v>1107.41487532</v>
      </c>
      <c r="J53" s="86">
        <f t="shared" si="13"/>
        <v>3.4624872353217477</v>
      </c>
      <c r="K53" s="86">
        <f t="shared" si="14"/>
        <v>4.328109044152185</v>
      </c>
    </row>
    <row r="54" spans="1:11" ht="12" customHeight="1">
      <c r="A54" s="146">
        <v>2016</v>
      </c>
      <c r="B54" s="147">
        <v>322.114094</v>
      </c>
      <c r="C54" s="148">
        <v>968.8799999999999</v>
      </c>
      <c r="D54" s="148">
        <v>214.40591158000007</v>
      </c>
      <c r="E54" s="132" t="s">
        <v>10</v>
      </c>
      <c r="F54" s="131">
        <f>SUM(C54,D54,E54)</f>
        <v>1183.28591158</v>
      </c>
      <c r="G54" s="132" t="s">
        <v>10</v>
      </c>
      <c r="H54" s="132" t="s">
        <v>10</v>
      </c>
      <c r="I54" s="131">
        <f t="shared" si="12"/>
        <v>1183.28591158</v>
      </c>
      <c r="J54" s="133">
        <f t="shared" si="13"/>
        <v>3.673499339584936</v>
      </c>
      <c r="K54" s="133">
        <f t="shared" si="14"/>
        <v>4.59187417448117</v>
      </c>
    </row>
    <row r="55" spans="1:11" ht="12" customHeight="1">
      <c r="A55" s="146">
        <v>2017</v>
      </c>
      <c r="B55" s="147">
        <v>324.296746</v>
      </c>
      <c r="C55" s="148">
        <v>929.5200000000001</v>
      </c>
      <c r="D55" s="148">
        <v>231.76882217000002</v>
      </c>
      <c r="E55" s="132" t="s">
        <v>10</v>
      </c>
      <c r="F55" s="131">
        <f>SUM(C55,D55,E55)</f>
        <v>1161.28882217</v>
      </c>
      <c r="G55" s="132" t="s">
        <v>10</v>
      </c>
      <c r="H55" s="132" t="s">
        <v>10</v>
      </c>
      <c r="I55" s="131">
        <f t="shared" si="12"/>
        <v>1161.28882217</v>
      </c>
      <c r="J55" s="133">
        <f t="shared" si="13"/>
        <v>3.5809450341200773</v>
      </c>
      <c r="K55" s="133">
        <f t="shared" si="14"/>
        <v>4.476181292650097</v>
      </c>
    </row>
    <row r="56" spans="1:11" ht="12" customHeight="1">
      <c r="A56" s="176" t="s">
        <v>79</v>
      </c>
      <c r="B56" s="123">
        <v>326.163263</v>
      </c>
      <c r="C56" s="174">
        <v>872.8939630990601</v>
      </c>
      <c r="D56" s="175">
        <v>192.41811203</v>
      </c>
      <c r="E56" s="132" t="s">
        <v>10</v>
      </c>
      <c r="F56" s="131">
        <f>SUM(C56,D56,E56)</f>
        <v>1065.31207512906</v>
      </c>
      <c r="G56" s="132" t="s">
        <v>10</v>
      </c>
      <c r="H56" s="132" t="s">
        <v>10</v>
      </c>
      <c r="I56" s="131">
        <f t="shared" si="12"/>
        <v>1065.31207512906</v>
      </c>
      <c r="J56" s="133">
        <f t="shared" si="13"/>
        <v>3.266192719960188</v>
      </c>
      <c r="K56" s="133">
        <f t="shared" si="14"/>
        <v>4.0827408999502355</v>
      </c>
    </row>
    <row r="57" spans="1:11" ht="12" customHeight="1" thickBot="1">
      <c r="A57" s="177" t="s">
        <v>80</v>
      </c>
      <c r="B57" s="173">
        <v>327.776541</v>
      </c>
      <c r="C57" s="170">
        <v>908.2159415040181</v>
      </c>
      <c r="D57" s="141">
        <v>217.323284591</v>
      </c>
      <c r="E57" s="132" t="s">
        <v>10</v>
      </c>
      <c r="F57" s="131">
        <f>SUM(C57,D57,E57)</f>
        <v>1125.5392260950182</v>
      </c>
      <c r="G57" s="132" t="s">
        <v>10</v>
      </c>
      <c r="H57" s="132" t="s">
        <v>10</v>
      </c>
      <c r="I57" s="131">
        <f t="shared" si="12"/>
        <v>1125.5392260950182</v>
      </c>
      <c r="J57" s="133">
        <f t="shared" si="13"/>
        <v>3.433861443107419</v>
      </c>
      <c r="K57" s="133">
        <f t="shared" si="14"/>
        <v>4.292326803884274</v>
      </c>
    </row>
    <row r="58" spans="1:11" ht="12" customHeight="1" thickTop="1">
      <c r="A58" s="303" t="s">
        <v>30</v>
      </c>
      <c r="B58" s="304"/>
      <c r="C58" s="304"/>
      <c r="D58" s="304"/>
      <c r="E58" s="304"/>
      <c r="F58" s="304"/>
      <c r="G58" s="304"/>
      <c r="H58" s="304"/>
      <c r="I58" s="304"/>
      <c r="J58" s="304"/>
      <c r="K58" s="305"/>
    </row>
    <row r="59" spans="1:11" ht="12" customHeight="1">
      <c r="A59" s="306"/>
      <c r="B59" s="307"/>
      <c r="C59" s="307"/>
      <c r="D59" s="307"/>
      <c r="E59" s="307"/>
      <c r="F59" s="307"/>
      <c r="G59" s="307"/>
      <c r="H59" s="307"/>
      <c r="I59" s="307"/>
      <c r="J59" s="307"/>
      <c r="K59" s="308"/>
    </row>
    <row r="60" spans="1:11" ht="12" customHeight="1">
      <c r="A60" s="276" t="s">
        <v>88</v>
      </c>
      <c r="B60" s="277"/>
      <c r="C60" s="277"/>
      <c r="D60" s="277"/>
      <c r="E60" s="277"/>
      <c r="F60" s="277"/>
      <c r="G60" s="277"/>
      <c r="H60" s="277"/>
      <c r="I60" s="277"/>
      <c r="J60" s="277"/>
      <c r="K60" s="278"/>
    </row>
    <row r="61" spans="1:11" ht="12" customHeight="1">
      <c r="A61" s="279"/>
      <c r="B61" s="280"/>
      <c r="C61" s="280"/>
      <c r="D61" s="280"/>
      <c r="E61" s="280"/>
      <c r="F61" s="280"/>
      <c r="G61" s="280"/>
      <c r="H61" s="280"/>
      <c r="I61" s="280"/>
      <c r="J61" s="280"/>
      <c r="K61" s="281"/>
    </row>
    <row r="62" spans="1:11" ht="12" customHeight="1">
      <c r="A62" s="282"/>
      <c r="B62" s="283"/>
      <c r="C62" s="283"/>
      <c r="D62" s="283"/>
      <c r="E62" s="283"/>
      <c r="F62" s="283"/>
      <c r="G62" s="283"/>
      <c r="H62" s="283"/>
      <c r="I62" s="283"/>
      <c r="J62" s="283"/>
      <c r="K62" s="284"/>
    </row>
    <row r="63" spans="1:11" ht="12" customHeight="1">
      <c r="A63" s="309"/>
      <c r="B63" s="310"/>
      <c r="C63" s="310"/>
      <c r="D63" s="310"/>
      <c r="E63" s="310"/>
      <c r="F63" s="310"/>
      <c r="G63" s="310"/>
      <c r="H63" s="310"/>
      <c r="I63" s="310"/>
      <c r="J63" s="310"/>
      <c r="K63" s="311"/>
    </row>
    <row r="64" spans="1:11" ht="12" customHeight="1">
      <c r="A64" s="300" t="s">
        <v>85</v>
      </c>
      <c r="B64" s="301"/>
      <c r="C64" s="301"/>
      <c r="D64" s="301"/>
      <c r="E64" s="301"/>
      <c r="F64" s="301"/>
      <c r="G64" s="301"/>
      <c r="H64" s="301"/>
      <c r="I64" s="301"/>
      <c r="J64" s="301"/>
      <c r="K64" s="302"/>
    </row>
    <row r="66" spans="4:5" ht="12" customHeight="1">
      <c r="D66" s="37"/>
      <c r="E66" s="37"/>
    </row>
    <row r="67" spans="4:5" ht="12" customHeight="1">
      <c r="D67" s="37"/>
      <c r="E67" s="37"/>
    </row>
    <row r="68" spans="4:5" ht="12" customHeight="1">
      <c r="D68" s="37"/>
      <c r="E68" s="37"/>
    </row>
    <row r="69" spans="4:5" ht="12" customHeight="1">
      <c r="D69" s="37"/>
      <c r="E69" s="37"/>
    </row>
    <row r="70" spans="4:5" ht="12" customHeight="1">
      <c r="D70" s="37"/>
      <c r="E70" s="37"/>
    </row>
  </sheetData>
  <sheetProtection/>
  <mergeCells count="21">
    <mergeCell ref="A64:K64"/>
    <mergeCell ref="A58:K58"/>
    <mergeCell ref="A59:K59"/>
    <mergeCell ref="A63:K63"/>
    <mergeCell ref="E3:E6"/>
    <mergeCell ref="G2:H2"/>
    <mergeCell ref="J1:K1"/>
    <mergeCell ref="J5:J6"/>
    <mergeCell ref="A1:I1"/>
    <mergeCell ref="G3:G6"/>
    <mergeCell ref="F3:F6"/>
    <mergeCell ref="B2:B6"/>
    <mergeCell ref="A2:A6"/>
    <mergeCell ref="C3:C6"/>
    <mergeCell ref="I4:I6"/>
    <mergeCell ref="A60:K62"/>
    <mergeCell ref="C7:I7"/>
    <mergeCell ref="I2:K3"/>
    <mergeCell ref="J7:K7"/>
    <mergeCell ref="H3:H6"/>
    <mergeCell ref="D3:D6"/>
  </mergeCells>
  <printOptions horizontalCentered="1" verticalCentered="1"/>
  <pageMargins left="0.75" right="0.75" top="0.699305555555556" bottom="0.449305556" header="0" footer="0"/>
  <pageSetup fitToHeight="1" fitToWidth="1" horizontalDpi="600" verticalDpi="600" orientation="landscape" scale="74" r:id="rId1"/>
  <ignoredErrors>
    <ignoredError sqref="A56:A57" numberStoredAsText="1"/>
  </ignoredErrors>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72"/>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0" customWidth="1"/>
  </cols>
  <sheetData>
    <row r="1" spans="1:11" s="44" customFormat="1" ht="12" customHeight="1" thickBot="1">
      <c r="A1" s="299" t="s">
        <v>54</v>
      </c>
      <c r="B1" s="299"/>
      <c r="C1" s="299"/>
      <c r="D1" s="299"/>
      <c r="E1" s="299"/>
      <c r="F1" s="299"/>
      <c r="G1" s="299"/>
      <c r="H1" s="299"/>
      <c r="I1" s="299"/>
      <c r="J1" s="296" t="s">
        <v>9</v>
      </c>
      <c r="K1" s="296"/>
    </row>
    <row r="2" spans="1:11" ht="12" customHeight="1" thickTop="1">
      <c r="A2" s="269" t="s">
        <v>26</v>
      </c>
      <c r="B2" s="266" t="s">
        <v>27</v>
      </c>
      <c r="C2" s="10" t="s">
        <v>0</v>
      </c>
      <c r="D2" s="41"/>
      <c r="E2" s="41"/>
      <c r="F2" s="41"/>
      <c r="G2" s="294" t="s">
        <v>63</v>
      </c>
      <c r="H2" s="295"/>
      <c r="I2" s="287" t="s">
        <v>52</v>
      </c>
      <c r="J2" s="288"/>
      <c r="K2" s="288"/>
    </row>
    <row r="3" spans="1:11" ht="12" customHeight="1">
      <c r="A3" s="270"/>
      <c r="B3" s="267"/>
      <c r="C3" s="272" t="s">
        <v>5</v>
      </c>
      <c r="D3" s="272" t="s">
        <v>1</v>
      </c>
      <c r="E3" s="272" t="s">
        <v>14</v>
      </c>
      <c r="F3" s="272" t="s">
        <v>43</v>
      </c>
      <c r="G3" s="272" t="s">
        <v>3</v>
      </c>
      <c r="H3" s="315"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67</v>
      </c>
    </row>
    <row r="6" spans="1:11" ht="12" customHeight="1">
      <c r="A6" s="271"/>
      <c r="B6" s="268"/>
      <c r="C6" s="274"/>
      <c r="D6" s="274"/>
      <c r="E6" s="274"/>
      <c r="F6" s="274"/>
      <c r="G6" s="274"/>
      <c r="H6" s="274"/>
      <c r="I6" s="274"/>
      <c r="J6" s="298"/>
      <c r="K6" s="48" t="s">
        <v>65</v>
      </c>
    </row>
    <row r="7" spans="1:11" s="113" customFormat="1" ht="12" customHeight="1">
      <c r="A7" s="111"/>
      <c r="B7" s="51" t="s">
        <v>31</v>
      </c>
      <c r="C7" s="285" t="s">
        <v>32</v>
      </c>
      <c r="D7" s="286"/>
      <c r="E7" s="286"/>
      <c r="F7" s="286"/>
      <c r="G7" s="286"/>
      <c r="H7" s="286"/>
      <c r="I7" s="286"/>
      <c r="J7" s="112" t="s">
        <v>4</v>
      </c>
      <c r="K7" s="112"/>
    </row>
    <row r="8" spans="1:12" ht="12" customHeight="1">
      <c r="A8" s="39">
        <v>1970</v>
      </c>
      <c r="B8" s="49">
        <v>203.849</v>
      </c>
      <c r="C8" s="52">
        <v>334.3</v>
      </c>
      <c r="D8" s="53">
        <v>2.5</v>
      </c>
      <c r="E8" s="55" t="s">
        <v>10</v>
      </c>
      <c r="F8" s="53">
        <f aca="true" t="shared" si="0" ref="F8:F38">SUM(C8,D8,E8)</f>
        <v>336.8</v>
      </c>
      <c r="G8" s="54">
        <v>2.4</v>
      </c>
      <c r="H8" s="55" t="s">
        <v>10</v>
      </c>
      <c r="I8" s="53">
        <f aca="true" t="shared" si="1" ref="I8:I38">F8-SUM(G8,H8)</f>
        <v>334.40000000000003</v>
      </c>
      <c r="J8" s="118">
        <f aca="true" t="shared" si="2" ref="J8:J38">IF(I8=0,0,IF(B8=0,0,I8/B8))</f>
        <v>1.6404299260727306</v>
      </c>
      <c r="K8" s="118">
        <f>J8/1.44</f>
        <v>1.1391874486616185</v>
      </c>
      <c r="L8" s="168"/>
    </row>
    <row r="9" spans="1:12" ht="12" customHeight="1">
      <c r="A9" s="87">
        <v>1971</v>
      </c>
      <c r="B9" s="88">
        <v>206.46599999999998</v>
      </c>
      <c r="C9" s="89">
        <v>286.6</v>
      </c>
      <c r="D9" s="91">
        <v>1.6</v>
      </c>
      <c r="E9" s="93" t="s">
        <v>10</v>
      </c>
      <c r="F9" s="91">
        <f t="shared" si="0"/>
        <v>288.20000000000005</v>
      </c>
      <c r="G9" s="93">
        <v>6.6</v>
      </c>
      <c r="H9" s="93" t="s">
        <v>10</v>
      </c>
      <c r="I9" s="91">
        <f t="shared" si="1"/>
        <v>281.6</v>
      </c>
      <c r="J9" s="119">
        <f t="shared" si="2"/>
        <v>1.363904952873597</v>
      </c>
      <c r="K9" s="119">
        <f aca="true" t="shared" si="3" ref="K9:K45">J9/1.44</f>
        <v>0.9471562172733312</v>
      </c>
      <c r="L9" s="20">
        <f>L8/K8</f>
        <v>0</v>
      </c>
    </row>
    <row r="10" spans="1:11" ht="12" customHeight="1">
      <c r="A10" s="87">
        <v>1972</v>
      </c>
      <c r="B10" s="88">
        <v>208.917</v>
      </c>
      <c r="C10" s="89">
        <v>267.9</v>
      </c>
      <c r="D10" s="91">
        <v>3.2</v>
      </c>
      <c r="E10" s="93">
        <v>25.3</v>
      </c>
      <c r="F10" s="91">
        <f t="shared" si="0"/>
        <v>296.4</v>
      </c>
      <c r="G10" s="93">
        <v>5.4</v>
      </c>
      <c r="H10" s="93">
        <v>13.4</v>
      </c>
      <c r="I10" s="91">
        <f t="shared" si="1"/>
        <v>277.59999999999997</v>
      </c>
      <c r="J10" s="119">
        <f t="shared" si="2"/>
        <v>1.328757353398718</v>
      </c>
      <c r="K10" s="119">
        <f t="shared" si="3"/>
        <v>0.9227481620824431</v>
      </c>
    </row>
    <row r="11" spans="1:11" ht="12" customHeight="1">
      <c r="A11" s="87">
        <v>1973</v>
      </c>
      <c r="B11" s="88">
        <v>210.985</v>
      </c>
      <c r="C11" s="89">
        <v>336.2</v>
      </c>
      <c r="D11" s="91">
        <v>0.6</v>
      </c>
      <c r="E11" s="93">
        <v>13.4</v>
      </c>
      <c r="F11" s="91">
        <f t="shared" si="0"/>
        <v>350.2</v>
      </c>
      <c r="G11" s="93">
        <v>5.1</v>
      </c>
      <c r="H11" s="93">
        <v>21</v>
      </c>
      <c r="I11" s="91">
        <f t="shared" si="1"/>
        <v>324.09999999999997</v>
      </c>
      <c r="J11" s="119">
        <f t="shared" si="2"/>
        <v>1.5361281607697228</v>
      </c>
      <c r="K11" s="119">
        <f t="shared" si="3"/>
        <v>1.0667556672011964</v>
      </c>
    </row>
    <row r="12" spans="1:12" ht="12" customHeight="1">
      <c r="A12" s="87">
        <v>1974</v>
      </c>
      <c r="B12" s="88">
        <v>212.932</v>
      </c>
      <c r="C12" s="89">
        <v>180</v>
      </c>
      <c r="D12" s="91">
        <v>1.1</v>
      </c>
      <c r="E12" s="93">
        <v>21</v>
      </c>
      <c r="F12" s="91">
        <f t="shared" si="0"/>
        <v>202.1</v>
      </c>
      <c r="G12" s="93">
        <v>1.5</v>
      </c>
      <c r="H12" s="93">
        <v>10.6</v>
      </c>
      <c r="I12" s="91">
        <f t="shared" si="1"/>
        <v>190</v>
      </c>
      <c r="J12" s="119">
        <f t="shared" si="2"/>
        <v>0.8923036462344787</v>
      </c>
      <c r="K12" s="119">
        <f t="shared" si="3"/>
        <v>0.6196553098850547</v>
      </c>
      <c r="L12" s="20">
        <f>K8*L9</f>
        <v>0</v>
      </c>
    </row>
    <row r="13" spans="1:12" ht="12" customHeight="1">
      <c r="A13" s="87">
        <v>1975</v>
      </c>
      <c r="B13" s="88">
        <v>214.931</v>
      </c>
      <c r="C13" s="89">
        <v>353.664</v>
      </c>
      <c r="D13" s="91">
        <v>0.3</v>
      </c>
      <c r="E13" s="93">
        <v>10.6</v>
      </c>
      <c r="F13" s="91">
        <f t="shared" si="0"/>
        <v>364.564</v>
      </c>
      <c r="G13" s="93">
        <v>1.9</v>
      </c>
      <c r="H13" s="93">
        <v>69</v>
      </c>
      <c r="I13" s="91">
        <f t="shared" si="1"/>
        <v>293.664</v>
      </c>
      <c r="J13" s="119">
        <f t="shared" si="2"/>
        <v>1.3663175623804849</v>
      </c>
      <c r="K13" s="119">
        <f t="shared" si="3"/>
        <v>0.9488316405420034</v>
      </c>
      <c r="L13" s="169"/>
    </row>
    <row r="14" spans="1:12" ht="12" customHeight="1">
      <c r="A14" s="39">
        <v>1976</v>
      </c>
      <c r="B14" s="49">
        <v>217.095</v>
      </c>
      <c r="C14" s="52">
        <v>218.88</v>
      </c>
      <c r="D14" s="53">
        <v>0.4</v>
      </c>
      <c r="E14" s="55">
        <v>69</v>
      </c>
      <c r="F14" s="53">
        <f t="shared" si="0"/>
        <v>288.28</v>
      </c>
      <c r="G14" s="55">
        <v>2.4</v>
      </c>
      <c r="H14" s="55">
        <v>39.1</v>
      </c>
      <c r="I14" s="53">
        <f t="shared" si="1"/>
        <v>246.77999999999997</v>
      </c>
      <c r="J14" s="118">
        <f t="shared" si="2"/>
        <v>1.1367373730394525</v>
      </c>
      <c r="K14" s="118">
        <f t="shared" si="3"/>
        <v>0.7894009534996198</v>
      </c>
      <c r="L14" s="16"/>
    </row>
    <row r="15" spans="1:12" ht="12" customHeight="1">
      <c r="A15" s="39">
        <v>1977</v>
      </c>
      <c r="B15" s="49">
        <v>219.179</v>
      </c>
      <c r="C15" s="52">
        <v>227.51999999999998</v>
      </c>
      <c r="D15" s="53">
        <v>0.1</v>
      </c>
      <c r="E15" s="55">
        <v>39.1</v>
      </c>
      <c r="F15" s="53">
        <f t="shared" si="0"/>
        <v>266.71999999999997</v>
      </c>
      <c r="G15" s="55">
        <v>2.7</v>
      </c>
      <c r="H15" s="55">
        <v>20.3</v>
      </c>
      <c r="I15" s="53">
        <f t="shared" si="1"/>
        <v>243.71999999999997</v>
      </c>
      <c r="J15" s="118">
        <f t="shared" si="2"/>
        <v>1.1119678436346547</v>
      </c>
      <c r="K15" s="118">
        <f t="shared" si="3"/>
        <v>0.7721998914129548</v>
      </c>
      <c r="L15" s="16"/>
    </row>
    <row r="16" spans="1:12" ht="12" customHeight="1">
      <c r="A16" s="39">
        <v>1978</v>
      </c>
      <c r="B16" s="49">
        <v>221.47699999999998</v>
      </c>
      <c r="C16" s="52">
        <v>224.64</v>
      </c>
      <c r="D16" s="53">
        <v>1</v>
      </c>
      <c r="E16" s="55">
        <v>20.3</v>
      </c>
      <c r="F16" s="53">
        <f t="shared" si="0"/>
        <v>245.94</v>
      </c>
      <c r="G16" s="55">
        <v>4.8</v>
      </c>
      <c r="H16" s="55">
        <v>12</v>
      </c>
      <c r="I16" s="53">
        <f t="shared" si="1"/>
        <v>229.14</v>
      </c>
      <c r="J16" s="118">
        <f t="shared" si="2"/>
        <v>1.034599529522253</v>
      </c>
      <c r="K16" s="118">
        <f t="shared" si="3"/>
        <v>0.7184718955015647</v>
      </c>
      <c r="L16" s="16"/>
    </row>
    <row r="17" spans="1:12" ht="12" customHeight="1">
      <c r="A17" s="39">
        <v>1979</v>
      </c>
      <c r="B17" s="49">
        <v>223.865</v>
      </c>
      <c r="C17" s="52">
        <v>241.92</v>
      </c>
      <c r="D17" s="53">
        <v>0.7</v>
      </c>
      <c r="E17" s="55">
        <v>12</v>
      </c>
      <c r="F17" s="53">
        <f t="shared" si="0"/>
        <v>254.61999999999998</v>
      </c>
      <c r="G17" s="55">
        <v>2.7</v>
      </c>
      <c r="H17" s="55">
        <v>32.2</v>
      </c>
      <c r="I17" s="53">
        <f t="shared" si="1"/>
        <v>219.71999999999997</v>
      </c>
      <c r="J17" s="118">
        <f t="shared" si="2"/>
        <v>0.9814843767449131</v>
      </c>
      <c r="K17" s="118">
        <f t="shared" si="3"/>
        <v>0.6815863727395229</v>
      </c>
      <c r="L17" s="16"/>
    </row>
    <row r="18" spans="1:12" ht="12" customHeight="1">
      <c r="A18" s="39">
        <v>1980</v>
      </c>
      <c r="B18" s="49">
        <v>226.451</v>
      </c>
      <c r="C18" s="52">
        <v>231.84</v>
      </c>
      <c r="D18" s="53">
        <v>0.2</v>
      </c>
      <c r="E18" s="55">
        <v>32.2</v>
      </c>
      <c r="F18" s="53">
        <f t="shared" si="0"/>
        <v>264.24</v>
      </c>
      <c r="G18" s="55">
        <v>2.3</v>
      </c>
      <c r="H18" s="55">
        <v>48.1</v>
      </c>
      <c r="I18" s="53">
        <f t="shared" si="1"/>
        <v>213.84</v>
      </c>
      <c r="J18" s="118">
        <f t="shared" si="2"/>
        <v>0.9443102481331502</v>
      </c>
      <c r="K18" s="118">
        <f t="shared" si="3"/>
        <v>0.655771005648021</v>
      </c>
      <c r="L18" s="16"/>
    </row>
    <row r="19" spans="1:12" ht="12" customHeight="1">
      <c r="A19" s="87">
        <v>1981</v>
      </c>
      <c r="B19" s="88">
        <v>228.937</v>
      </c>
      <c r="C19" s="89">
        <v>125.28</v>
      </c>
      <c r="D19" s="91">
        <v>0.5</v>
      </c>
      <c r="E19" s="93">
        <v>48.1</v>
      </c>
      <c r="F19" s="91">
        <f t="shared" si="0"/>
        <v>173.88</v>
      </c>
      <c r="G19" s="93">
        <v>2.7</v>
      </c>
      <c r="H19" s="93">
        <v>11.7</v>
      </c>
      <c r="I19" s="91">
        <f t="shared" si="1"/>
        <v>159.48</v>
      </c>
      <c r="J19" s="119">
        <f t="shared" si="2"/>
        <v>0.6966108580089718</v>
      </c>
      <c r="K19" s="119">
        <f t="shared" si="3"/>
        <v>0.48375754028400825</v>
      </c>
      <c r="L19" s="16"/>
    </row>
    <row r="20" spans="1:12" ht="12" customHeight="1">
      <c r="A20" s="87">
        <v>1982</v>
      </c>
      <c r="B20" s="88">
        <v>231.157</v>
      </c>
      <c r="C20" s="89">
        <v>178.56</v>
      </c>
      <c r="D20" s="91">
        <v>2.5</v>
      </c>
      <c r="E20" s="93">
        <v>11.7</v>
      </c>
      <c r="F20" s="91">
        <f t="shared" si="0"/>
        <v>192.76</v>
      </c>
      <c r="G20" s="93">
        <v>2.8</v>
      </c>
      <c r="H20" s="93">
        <v>9.9</v>
      </c>
      <c r="I20" s="91">
        <f t="shared" si="1"/>
        <v>180.06</v>
      </c>
      <c r="J20" s="119">
        <f t="shared" si="2"/>
        <v>0.7789511024974368</v>
      </c>
      <c r="K20" s="119">
        <f t="shared" si="3"/>
        <v>0.54093826562322</v>
      </c>
      <c r="L20" s="16"/>
    </row>
    <row r="21" spans="1:12" ht="12" customHeight="1">
      <c r="A21" s="87">
        <v>1983</v>
      </c>
      <c r="B21" s="88">
        <v>233.322</v>
      </c>
      <c r="C21" s="89">
        <v>126.144</v>
      </c>
      <c r="D21" s="91">
        <v>13.4</v>
      </c>
      <c r="E21" s="93">
        <v>9.9</v>
      </c>
      <c r="F21" s="91">
        <f t="shared" si="0"/>
        <v>149.44400000000002</v>
      </c>
      <c r="G21" s="93">
        <v>0.7</v>
      </c>
      <c r="H21" s="93">
        <v>5.5</v>
      </c>
      <c r="I21" s="91">
        <f t="shared" si="1"/>
        <v>143.24400000000003</v>
      </c>
      <c r="J21" s="119">
        <f t="shared" si="2"/>
        <v>0.6139326767300127</v>
      </c>
      <c r="K21" s="119">
        <f t="shared" si="3"/>
        <v>0.4263421366180644</v>
      </c>
      <c r="L21" s="16"/>
    </row>
    <row r="22" spans="1:12" ht="12" customHeight="1">
      <c r="A22" s="87">
        <v>1984</v>
      </c>
      <c r="B22" s="88">
        <v>235.385</v>
      </c>
      <c r="C22" s="89">
        <v>192.384</v>
      </c>
      <c r="D22" s="91">
        <v>11.3</v>
      </c>
      <c r="E22" s="93">
        <v>5.5</v>
      </c>
      <c r="F22" s="91">
        <f t="shared" si="0"/>
        <v>209.184</v>
      </c>
      <c r="G22" s="93">
        <v>1.1</v>
      </c>
      <c r="H22" s="93">
        <v>24.5</v>
      </c>
      <c r="I22" s="91">
        <f t="shared" si="1"/>
        <v>183.584</v>
      </c>
      <c r="J22" s="119">
        <f t="shared" si="2"/>
        <v>0.7799307517471377</v>
      </c>
      <c r="K22" s="119">
        <f t="shared" si="3"/>
        <v>0.5416185776021789</v>
      </c>
      <c r="L22" s="16"/>
    </row>
    <row r="23" spans="1:12" ht="12" customHeight="1">
      <c r="A23" s="87">
        <v>1985</v>
      </c>
      <c r="B23" s="88">
        <v>237.468</v>
      </c>
      <c r="C23" s="89">
        <v>175.68</v>
      </c>
      <c r="D23" s="91">
        <v>7.9</v>
      </c>
      <c r="E23" s="93">
        <v>24.5</v>
      </c>
      <c r="F23" s="91">
        <f t="shared" si="0"/>
        <v>208.08</v>
      </c>
      <c r="G23" s="93">
        <v>0.8</v>
      </c>
      <c r="H23" s="93">
        <v>16.4</v>
      </c>
      <c r="I23" s="91">
        <f t="shared" si="1"/>
        <v>190.88000000000002</v>
      </c>
      <c r="J23" s="119">
        <f t="shared" si="2"/>
        <v>0.803813566459481</v>
      </c>
      <c r="K23" s="119">
        <f t="shared" si="3"/>
        <v>0.5582038655968619</v>
      </c>
      <c r="L23" s="16"/>
    </row>
    <row r="24" spans="1:12" ht="12" customHeight="1">
      <c r="A24" s="39">
        <v>1986</v>
      </c>
      <c r="B24" s="49">
        <v>239.638</v>
      </c>
      <c r="C24" s="52">
        <v>77.75999999999999</v>
      </c>
      <c r="D24" s="53">
        <v>10.6</v>
      </c>
      <c r="E24" s="55">
        <v>16.4</v>
      </c>
      <c r="F24" s="53">
        <f t="shared" si="0"/>
        <v>104.75999999999999</v>
      </c>
      <c r="G24" s="55">
        <v>0.6</v>
      </c>
      <c r="H24" s="55">
        <v>1.7</v>
      </c>
      <c r="I24" s="53">
        <f t="shared" si="1"/>
        <v>102.46</v>
      </c>
      <c r="J24" s="118">
        <f t="shared" si="2"/>
        <v>0.4275615720378237</v>
      </c>
      <c r="K24" s="118">
        <f t="shared" si="3"/>
        <v>0.29691775835959977</v>
      </c>
      <c r="L24" s="16"/>
    </row>
    <row r="25" spans="1:12" ht="12" customHeight="1">
      <c r="A25" s="39">
        <v>1987</v>
      </c>
      <c r="B25" s="49">
        <v>241.784</v>
      </c>
      <c r="C25" s="52">
        <v>152.64</v>
      </c>
      <c r="D25" s="53">
        <v>7.8</v>
      </c>
      <c r="E25" s="55">
        <v>1.7</v>
      </c>
      <c r="F25" s="53">
        <f t="shared" si="0"/>
        <v>162.14</v>
      </c>
      <c r="G25" s="55">
        <v>1.5</v>
      </c>
      <c r="H25" s="55">
        <v>5.9</v>
      </c>
      <c r="I25" s="53">
        <f t="shared" si="1"/>
        <v>154.73999999999998</v>
      </c>
      <c r="J25" s="118">
        <f t="shared" si="2"/>
        <v>0.6399927207755682</v>
      </c>
      <c r="K25" s="118">
        <f t="shared" si="3"/>
        <v>0.44443938942747796</v>
      </c>
      <c r="L25" s="16"/>
    </row>
    <row r="26" spans="1:12" ht="12" customHeight="1">
      <c r="A26" s="39">
        <v>1988</v>
      </c>
      <c r="B26" s="49">
        <v>243.981</v>
      </c>
      <c r="C26" s="52">
        <v>128.16</v>
      </c>
      <c r="D26" s="53">
        <v>7.6</v>
      </c>
      <c r="E26" s="55">
        <v>5.9</v>
      </c>
      <c r="F26" s="53">
        <f t="shared" si="0"/>
        <v>141.66</v>
      </c>
      <c r="G26" s="55">
        <v>2.2</v>
      </c>
      <c r="H26" s="55">
        <v>12.6</v>
      </c>
      <c r="I26" s="53">
        <f t="shared" si="1"/>
        <v>126.86</v>
      </c>
      <c r="J26" s="118">
        <f t="shared" si="2"/>
        <v>0.5199585213602699</v>
      </c>
      <c r="K26" s="118">
        <f t="shared" si="3"/>
        <v>0.3610823065001874</v>
      </c>
      <c r="L26" s="16"/>
    </row>
    <row r="27" spans="1:12" ht="12" customHeight="1">
      <c r="A27" s="39">
        <v>1989</v>
      </c>
      <c r="B27" s="49">
        <v>246.224</v>
      </c>
      <c r="C27" s="52">
        <v>192.95999999999998</v>
      </c>
      <c r="D27" s="53">
        <v>1.9</v>
      </c>
      <c r="E27" s="55" t="s">
        <v>10</v>
      </c>
      <c r="F27" s="53">
        <f t="shared" si="0"/>
        <v>194.85999999999999</v>
      </c>
      <c r="G27" s="55">
        <v>1.9</v>
      </c>
      <c r="H27" s="55" t="s">
        <v>10</v>
      </c>
      <c r="I27" s="53">
        <f t="shared" si="1"/>
        <v>192.95999999999998</v>
      </c>
      <c r="J27" s="118">
        <f t="shared" si="2"/>
        <v>0.7836766521541361</v>
      </c>
      <c r="K27" s="118">
        <f t="shared" si="3"/>
        <v>0.5442198973292611</v>
      </c>
      <c r="L27" s="16"/>
    </row>
    <row r="28" spans="1:12" ht="12" customHeight="1">
      <c r="A28" s="39">
        <v>1990</v>
      </c>
      <c r="B28" s="49">
        <v>248.659</v>
      </c>
      <c r="C28" s="52">
        <v>184.32</v>
      </c>
      <c r="D28" s="52">
        <v>1.8</v>
      </c>
      <c r="E28" s="56" t="s">
        <v>10</v>
      </c>
      <c r="F28" s="53">
        <f t="shared" si="0"/>
        <v>186.12</v>
      </c>
      <c r="G28" s="56">
        <v>2.9</v>
      </c>
      <c r="H28" s="56" t="s">
        <v>10</v>
      </c>
      <c r="I28" s="53">
        <f t="shared" si="1"/>
        <v>183.22</v>
      </c>
      <c r="J28" s="118">
        <f t="shared" si="2"/>
        <v>0.7368323688263847</v>
      </c>
      <c r="K28" s="118">
        <f t="shared" si="3"/>
        <v>0.5116891450183227</v>
      </c>
      <c r="L28" s="17"/>
    </row>
    <row r="29" spans="1:12" ht="12" customHeight="1">
      <c r="A29" s="87">
        <v>1991</v>
      </c>
      <c r="B29" s="88">
        <v>251.889</v>
      </c>
      <c r="C29" s="89">
        <v>123.83999999999999</v>
      </c>
      <c r="D29" s="89">
        <v>1.4</v>
      </c>
      <c r="E29" s="90" t="s">
        <v>10</v>
      </c>
      <c r="F29" s="91">
        <f t="shared" si="0"/>
        <v>125.24</v>
      </c>
      <c r="G29" s="90">
        <v>3.8</v>
      </c>
      <c r="H29" s="90" t="s">
        <v>10</v>
      </c>
      <c r="I29" s="91">
        <f t="shared" si="1"/>
        <v>121.44</v>
      </c>
      <c r="J29" s="119">
        <f t="shared" si="2"/>
        <v>0.48211712301847237</v>
      </c>
      <c r="K29" s="119">
        <f t="shared" si="3"/>
        <v>0.33480355765171693</v>
      </c>
      <c r="L29" s="17"/>
    </row>
    <row r="30" spans="1:12" ht="12" customHeight="1">
      <c r="A30" s="87">
        <v>1992</v>
      </c>
      <c r="B30" s="88">
        <v>255.214</v>
      </c>
      <c r="C30" s="89">
        <v>152.64</v>
      </c>
      <c r="D30" s="89">
        <v>3.604</v>
      </c>
      <c r="E30" s="90" t="s">
        <v>10</v>
      </c>
      <c r="F30" s="91">
        <f t="shared" si="0"/>
        <v>156.244</v>
      </c>
      <c r="G30" s="90">
        <v>3.712</v>
      </c>
      <c r="H30" s="90" t="s">
        <v>10</v>
      </c>
      <c r="I30" s="91">
        <f t="shared" si="1"/>
        <v>152.532</v>
      </c>
      <c r="J30" s="119">
        <f t="shared" si="2"/>
        <v>0.5976631376021692</v>
      </c>
      <c r="K30" s="119">
        <f t="shared" si="3"/>
        <v>0.4150438455570619</v>
      </c>
      <c r="L30" s="17"/>
    </row>
    <row r="31" spans="1:12" ht="12" customHeight="1">
      <c r="A31" s="87">
        <v>1993</v>
      </c>
      <c r="B31" s="88">
        <v>258.679</v>
      </c>
      <c r="C31" s="89">
        <v>129.6</v>
      </c>
      <c r="D31" s="89">
        <v>8.071</v>
      </c>
      <c r="E31" s="90" t="s">
        <v>10</v>
      </c>
      <c r="F31" s="91">
        <f t="shared" si="0"/>
        <v>137.671</v>
      </c>
      <c r="G31" s="90">
        <v>1.669</v>
      </c>
      <c r="H31" s="90" t="s">
        <v>10</v>
      </c>
      <c r="I31" s="91">
        <f t="shared" si="1"/>
        <v>136.00199999999998</v>
      </c>
      <c r="J31" s="119">
        <f t="shared" si="2"/>
        <v>0.5257558595788603</v>
      </c>
      <c r="K31" s="119">
        <f t="shared" si="3"/>
        <v>0.365108235818653</v>
      </c>
      <c r="L31" s="17"/>
    </row>
    <row r="32" spans="1:12" ht="12" customHeight="1">
      <c r="A32" s="87">
        <v>1994</v>
      </c>
      <c r="B32" s="88">
        <v>261.919</v>
      </c>
      <c r="C32" s="89">
        <v>204.48</v>
      </c>
      <c r="D32" s="89">
        <v>1.617</v>
      </c>
      <c r="E32" s="90" t="s">
        <v>10</v>
      </c>
      <c r="F32" s="91">
        <f t="shared" si="0"/>
        <v>206.09699999999998</v>
      </c>
      <c r="G32" s="90">
        <v>2.564</v>
      </c>
      <c r="H32" s="90" t="s">
        <v>10</v>
      </c>
      <c r="I32" s="91">
        <f t="shared" si="1"/>
        <v>203.533</v>
      </c>
      <c r="J32" s="119">
        <f t="shared" si="2"/>
        <v>0.7770837549013244</v>
      </c>
      <c r="K32" s="119">
        <f t="shared" si="3"/>
        <v>0.5396414964592531</v>
      </c>
      <c r="L32" s="17"/>
    </row>
    <row r="33" spans="1:12" ht="12" customHeight="1">
      <c r="A33" s="87">
        <v>1995</v>
      </c>
      <c r="B33" s="88">
        <v>265.044</v>
      </c>
      <c r="C33" s="89">
        <v>55.296</v>
      </c>
      <c r="D33" s="89">
        <v>0.83</v>
      </c>
      <c r="E33" s="90" t="s">
        <v>10</v>
      </c>
      <c r="F33" s="91">
        <f t="shared" si="0"/>
        <v>56.126</v>
      </c>
      <c r="G33" s="90">
        <v>3.036</v>
      </c>
      <c r="H33" s="90" t="s">
        <v>10</v>
      </c>
      <c r="I33" s="91">
        <f t="shared" si="1"/>
        <v>53.089999999999996</v>
      </c>
      <c r="J33" s="119">
        <f t="shared" si="2"/>
        <v>0.20030636422631715</v>
      </c>
      <c r="K33" s="119">
        <f t="shared" si="3"/>
        <v>0.13910164182383136</v>
      </c>
      <c r="L33" s="17"/>
    </row>
    <row r="34" spans="1:12" ht="12" customHeight="1">
      <c r="A34" s="39">
        <v>1996</v>
      </c>
      <c r="B34" s="49">
        <v>268.151</v>
      </c>
      <c r="C34" s="52">
        <v>57.599999999999994</v>
      </c>
      <c r="D34" s="52">
        <v>2.294</v>
      </c>
      <c r="E34" s="56" t="s">
        <v>10</v>
      </c>
      <c r="F34" s="53">
        <f t="shared" si="0"/>
        <v>59.89399999999999</v>
      </c>
      <c r="G34" s="56">
        <v>2.768</v>
      </c>
      <c r="H34" s="56" t="s">
        <v>10</v>
      </c>
      <c r="I34" s="53">
        <f t="shared" si="1"/>
        <v>57.12599999999999</v>
      </c>
      <c r="J34" s="118">
        <f t="shared" si="2"/>
        <v>0.21303668455459793</v>
      </c>
      <c r="K34" s="118">
        <f t="shared" si="3"/>
        <v>0.14794214205180412</v>
      </c>
      <c r="L34" s="17"/>
    </row>
    <row r="35" spans="1:12" ht="12" customHeight="1">
      <c r="A35" s="39">
        <v>1997</v>
      </c>
      <c r="B35" s="49">
        <v>271.36</v>
      </c>
      <c r="C35" s="52">
        <v>134.496</v>
      </c>
      <c r="D35" s="57">
        <v>0.68</v>
      </c>
      <c r="E35" s="58" t="s">
        <v>10</v>
      </c>
      <c r="F35" s="53">
        <f t="shared" si="0"/>
        <v>135.17600000000002</v>
      </c>
      <c r="G35" s="58">
        <v>2.278</v>
      </c>
      <c r="H35" s="58" t="s">
        <v>10</v>
      </c>
      <c r="I35" s="53">
        <f t="shared" si="1"/>
        <v>132.89800000000002</v>
      </c>
      <c r="J35" s="118">
        <f t="shared" si="2"/>
        <v>0.4897479363207548</v>
      </c>
      <c r="K35" s="118">
        <f t="shared" si="3"/>
        <v>0.34010273355607973</v>
      </c>
      <c r="L35" s="18"/>
    </row>
    <row r="36" spans="1:12" ht="12" customHeight="1">
      <c r="A36" s="39">
        <v>1998</v>
      </c>
      <c r="B36" s="49">
        <v>274.626</v>
      </c>
      <c r="C36" s="52">
        <v>117.21600000000001</v>
      </c>
      <c r="D36" s="52">
        <v>0.667414</v>
      </c>
      <c r="E36" s="56" t="s">
        <v>10</v>
      </c>
      <c r="F36" s="53">
        <f t="shared" si="0"/>
        <v>117.883414</v>
      </c>
      <c r="G36" s="56">
        <v>2.365703</v>
      </c>
      <c r="H36" s="56" t="s">
        <v>10</v>
      </c>
      <c r="I36" s="53">
        <f t="shared" si="1"/>
        <v>115.517711</v>
      </c>
      <c r="J36" s="118">
        <f t="shared" si="2"/>
        <v>0.42063646923452264</v>
      </c>
      <c r="K36" s="118">
        <f t="shared" si="3"/>
        <v>0.2921086591906407</v>
      </c>
      <c r="L36" s="17"/>
    </row>
    <row r="37" spans="1:12" ht="12" customHeight="1">
      <c r="A37" s="39">
        <v>1999</v>
      </c>
      <c r="B37" s="49">
        <v>277.79</v>
      </c>
      <c r="C37" s="52">
        <v>96.47999999999999</v>
      </c>
      <c r="D37" s="52">
        <v>0.48302799999999996</v>
      </c>
      <c r="E37" s="56" t="s">
        <v>10</v>
      </c>
      <c r="F37" s="53">
        <f t="shared" si="0"/>
        <v>96.963028</v>
      </c>
      <c r="G37" s="56">
        <v>2.2020440000000003</v>
      </c>
      <c r="H37" s="56" t="s">
        <v>10</v>
      </c>
      <c r="I37" s="53">
        <f t="shared" si="1"/>
        <v>94.760984</v>
      </c>
      <c r="J37" s="118">
        <f t="shared" si="2"/>
        <v>0.34112453292055145</v>
      </c>
      <c r="K37" s="118">
        <f t="shared" si="3"/>
        <v>0.23689203675038295</v>
      </c>
      <c r="L37" s="17"/>
    </row>
    <row r="38" spans="1:11" ht="12" customHeight="1">
      <c r="A38" s="39">
        <v>2000</v>
      </c>
      <c r="B38" s="49">
        <v>280.976</v>
      </c>
      <c r="C38" s="52">
        <v>92.16</v>
      </c>
      <c r="D38" s="52">
        <v>1.654219</v>
      </c>
      <c r="E38" s="60" t="s">
        <v>10</v>
      </c>
      <c r="F38" s="53">
        <f t="shared" si="0"/>
        <v>93.814219</v>
      </c>
      <c r="G38" s="52">
        <v>3.1299580000000007</v>
      </c>
      <c r="H38" s="56" t="s">
        <v>10</v>
      </c>
      <c r="I38" s="53">
        <f t="shared" si="1"/>
        <v>90.68426099999999</v>
      </c>
      <c r="J38" s="118">
        <f t="shared" si="2"/>
        <v>0.3227473556460338</v>
      </c>
      <c r="K38" s="118">
        <f t="shared" si="3"/>
        <v>0.22413010808752348</v>
      </c>
    </row>
    <row r="39" spans="1:11" ht="12" customHeight="1">
      <c r="A39" s="87">
        <v>2001</v>
      </c>
      <c r="B39" s="88">
        <v>283.920402</v>
      </c>
      <c r="C39" s="89">
        <v>89.28</v>
      </c>
      <c r="D39" s="89">
        <v>1.8110190000000002</v>
      </c>
      <c r="E39" s="98" t="s">
        <v>10</v>
      </c>
      <c r="F39" s="91">
        <f aca="true" t="shared" si="4" ref="F39:F44">SUM(C39,D39,E39)</f>
        <v>91.091019</v>
      </c>
      <c r="G39" s="89">
        <v>2.8968499999999997</v>
      </c>
      <c r="H39" s="90" t="s">
        <v>10</v>
      </c>
      <c r="I39" s="91">
        <f aca="true" t="shared" si="5" ref="I39:I44">F39-SUM(G39,H39)</f>
        <v>88.194169</v>
      </c>
      <c r="J39" s="119">
        <f aca="true" t="shared" si="6" ref="J39:J44">IF(I39=0,0,IF(B39=0,0,I39/B39))</f>
        <v>0.31062991028027637</v>
      </c>
      <c r="K39" s="119">
        <f t="shared" si="3"/>
        <v>0.21571521547241415</v>
      </c>
    </row>
    <row r="40" spans="1:11" ht="12" customHeight="1">
      <c r="A40" s="87">
        <v>2002</v>
      </c>
      <c r="B40" s="88">
        <v>286.78756</v>
      </c>
      <c r="C40" s="89">
        <v>87.84</v>
      </c>
      <c r="D40" s="89">
        <v>1.6479879999999998</v>
      </c>
      <c r="E40" s="98" t="s">
        <v>10</v>
      </c>
      <c r="F40" s="91">
        <f t="shared" si="4"/>
        <v>89.487988</v>
      </c>
      <c r="G40" s="89">
        <v>3.0235320000000008</v>
      </c>
      <c r="H40" s="90" t="s">
        <v>10</v>
      </c>
      <c r="I40" s="91">
        <f t="shared" si="5"/>
        <v>86.464456</v>
      </c>
      <c r="J40" s="119">
        <f t="shared" si="6"/>
        <v>0.30149304941957733</v>
      </c>
      <c r="K40" s="119">
        <f t="shared" si="3"/>
        <v>0.20937017320803983</v>
      </c>
    </row>
    <row r="41" spans="1:11" ht="12" customHeight="1">
      <c r="A41" s="87">
        <v>2003</v>
      </c>
      <c r="B41" s="88">
        <v>289.517581</v>
      </c>
      <c r="C41" s="89">
        <v>86.39999999999999</v>
      </c>
      <c r="D41" s="89">
        <v>1.0167910000000002</v>
      </c>
      <c r="E41" s="98" t="s">
        <v>10</v>
      </c>
      <c r="F41" s="91">
        <f t="shared" si="4"/>
        <v>87.41679099999999</v>
      </c>
      <c r="G41" s="89">
        <v>4.00573756</v>
      </c>
      <c r="H41" s="90" t="s">
        <v>10</v>
      </c>
      <c r="I41" s="91">
        <f t="shared" si="5"/>
        <v>83.41105343999999</v>
      </c>
      <c r="J41" s="119">
        <f t="shared" si="6"/>
        <v>0.2881035864968766</v>
      </c>
      <c r="K41" s="119">
        <f t="shared" si="3"/>
        <v>0.20007193506727544</v>
      </c>
    </row>
    <row r="42" spans="1:11" ht="12" customHeight="1">
      <c r="A42" s="114" t="s">
        <v>45</v>
      </c>
      <c r="B42" s="88">
        <v>292.19189</v>
      </c>
      <c r="C42" s="89">
        <v>90.1016064</v>
      </c>
      <c r="D42" s="89">
        <v>0.8054280000000001</v>
      </c>
      <c r="E42" s="98" t="s">
        <v>10</v>
      </c>
      <c r="F42" s="91">
        <f t="shared" si="4"/>
        <v>90.9070344</v>
      </c>
      <c r="G42" s="89">
        <v>3.1288359999999997</v>
      </c>
      <c r="H42" s="90" t="s">
        <v>10</v>
      </c>
      <c r="I42" s="91">
        <f t="shared" si="5"/>
        <v>87.77819840000001</v>
      </c>
      <c r="J42" s="119">
        <f t="shared" si="6"/>
        <v>0.3004128499254377</v>
      </c>
      <c r="K42" s="119">
        <f t="shared" si="3"/>
        <v>0.20862003467044285</v>
      </c>
    </row>
    <row r="43" spans="1:11" ht="12" customHeight="1">
      <c r="A43" s="87">
        <v>2005</v>
      </c>
      <c r="B43" s="88">
        <v>294.914085</v>
      </c>
      <c r="C43" s="89">
        <v>67.67999999999999</v>
      </c>
      <c r="D43" s="89">
        <v>1.182026</v>
      </c>
      <c r="E43" s="98" t="s">
        <v>10</v>
      </c>
      <c r="F43" s="91">
        <f t="shared" si="4"/>
        <v>68.86202599999999</v>
      </c>
      <c r="G43" s="89">
        <v>3.8293199999999996</v>
      </c>
      <c r="H43" s="90" t="s">
        <v>10</v>
      </c>
      <c r="I43" s="91">
        <f t="shared" si="5"/>
        <v>65.03270599999999</v>
      </c>
      <c r="J43" s="119">
        <f t="shared" si="6"/>
        <v>0.22051407276800628</v>
      </c>
      <c r="K43" s="119">
        <f t="shared" si="3"/>
        <v>0.15313477275555992</v>
      </c>
    </row>
    <row r="44" spans="1:11" ht="12" customHeight="1">
      <c r="A44" s="39">
        <v>2006</v>
      </c>
      <c r="B44" s="49">
        <v>297.646557</v>
      </c>
      <c r="C44" s="52">
        <v>42.912</v>
      </c>
      <c r="D44" s="52">
        <v>1.595836</v>
      </c>
      <c r="E44" s="60" t="s">
        <v>10</v>
      </c>
      <c r="F44" s="53">
        <f t="shared" si="4"/>
        <v>44.507836</v>
      </c>
      <c r="G44" s="52">
        <v>2.7885299999999997</v>
      </c>
      <c r="H44" s="56" t="s">
        <v>10</v>
      </c>
      <c r="I44" s="53">
        <f t="shared" si="5"/>
        <v>41.719305999999996</v>
      </c>
      <c r="J44" s="118">
        <f t="shared" si="6"/>
        <v>0.14016391259650957</v>
      </c>
      <c r="K44" s="118">
        <f t="shared" si="3"/>
        <v>0.09733605041424276</v>
      </c>
    </row>
    <row r="45" spans="1:11" ht="12" customHeight="1">
      <c r="A45" s="39">
        <v>2007</v>
      </c>
      <c r="B45" s="49">
        <v>300.574481</v>
      </c>
      <c r="C45" s="61">
        <v>69.12</v>
      </c>
      <c r="D45" s="61">
        <v>1.758489</v>
      </c>
      <c r="E45" s="60" t="s">
        <v>10</v>
      </c>
      <c r="F45" s="53">
        <f aca="true" t="shared" si="7" ref="F45:F57">SUM(C45,D45,E45)</f>
        <v>70.878489</v>
      </c>
      <c r="G45" s="61">
        <v>2.787841</v>
      </c>
      <c r="H45" s="56" t="s">
        <v>10</v>
      </c>
      <c r="I45" s="53">
        <f aca="true" t="shared" si="8" ref="I45:I50">F45-SUM(G45,H45)</f>
        <v>68.090648</v>
      </c>
      <c r="J45" s="118">
        <f aca="true" t="shared" si="9" ref="J45:J50">IF(I45=0,0,IF(B45=0,0,I45/B45))</f>
        <v>0.22653502643825577</v>
      </c>
      <c r="K45" s="118">
        <f t="shared" si="3"/>
        <v>0.15731599058212206</v>
      </c>
    </row>
    <row r="46" spans="1:11" ht="12" customHeight="1">
      <c r="A46" s="39">
        <v>2008</v>
      </c>
      <c r="B46" s="49">
        <v>303.506469</v>
      </c>
      <c r="C46" s="61">
        <v>63.36</v>
      </c>
      <c r="D46" s="61">
        <v>1.628721</v>
      </c>
      <c r="E46" s="60" t="s">
        <v>10</v>
      </c>
      <c r="F46" s="53">
        <f t="shared" si="7"/>
        <v>64.988721</v>
      </c>
      <c r="G46" s="61">
        <v>2.6032879999999996</v>
      </c>
      <c r="H46" s="56" t="s">
        <v>10</v>
      </c>
      <c r="I46" s="53">
        <f t="shared" si="8"/>
        <v>62.385433</v>
      </c>
      <c r="J46" s="118">
        <f t="shared" si="9"/>
        <v>0.20554894004582158</v>
      </c>
      <c r="K46" s="118">
        <f aca="true" t="shared" si="10" ref="K46:K51">J46/1.44</f>
        <v>0.142742319476265</v>
      </c>
    </row>
    <row r="47" spans="1:11" ht="12" customHeight="1">
      <c r="A47" s="39">
        <v>2009</v>
      </c>
      <c r="B47" s="49">
        <v>306.207719</v>
      </c>
      <c r="C47" s="61">
        <v>66.528</v>
      </c>
      <c r="D47" s="61">
        <v>1.333888</v>
      </c>
      <c r="E47" s="60" t="s">
        <v>10</v>
      </c>
      <c r="F47" s="53">
        <f t="shared" si="7"/>
        <v>67.86188800000001</v>
      </c>
      <c r="G47" s="61">
        <v>2.5607140000000004</v>
      </c>
      <c r="H47" s="56" t="s">
        <v>10</v>
      </c>
      <c r="I47" s="53">
        <f t="shared" si="8"/>
        <v>65.301174</v>
      </c>
      <c r="J47" s="118">
        <f t="shared" si="9"/>
        <v>0.21325776571948535</v>
      </c>
      <c r="K47" s="118">
        <f t="shared" si="10"/>
        <v>0.1480956706385315</v>
      </c>
    </row>
    <row r="48" spans="1:11" ht="12" customHeight="1">
      <c r="A48" s="39">
        <v>2010</v>
      </c>
      <c r="B48" s="49">
        <v>308.833264</v>
      </c>
      <c r="C48" s="61">
        <v>57.888000000000005</v>
      </c>
      <c r="D48" s="61">
        <v>1.9253889999999998</v>
      </c>
      <c r="E48" s="60" t="s">
        <v>10</v>
      </c>
      <c r="F48" s="53">
        <f t="shared" si="7"/>
        <v>59.81338900000001</v>
      </c>
      <c r="G48" s="61">
        <v>3.1701369999999995</v>
      </c>
      <c r="H48" s="56" t="s">
        <v>10</v>
      </c>
      <c r="I48" s="53">
        <f t="shared" si="8"/>
        <v>56.64325200000001</v>
      </c>
      <c r="J48" s="118">
        <f t="shared" si="9"/>
        <v>0.18341046319414614</v>
      </c>
      <c r="K48" s="118">
        <f t="shared" si="10"/>
        <v>0.12736837721815705</v>
      </c>
    </row>
    <row r="49" spans="1:11" ht="12" customHeight="1">
      <c r="A49" s="81">
        <v>2011</v>
      </c>
      <c r="B49" s="82">
        <v>310.946962</v>
      </c>
      <c r="C49" s="107">
        <v>49.392</v>
      </c>
      <c r="D49" s="107">
        <v>2.16398</v>
      </c>
      <c r="E49" s="95" t="s">
        <v>10</v>
      </c>
      <c r="F49" s="85">
        <f t="shared" si="7"/>
        <v>51.555980000000005</v>
      </c>
      <c r="G49" s="107">
        <v>2.30498</v>
      </c>
      <c r="H49" s="84" t="s">
        <v>10</v>
      </c>
      <c r="I49" s="85">
        <f t="shared" si="8"/>
        <v>49.251000000000005</v>
      </c>
      <c r="J49" s="120">
        <f t="shared" si="9"/>
        <v>0.15839035597331227</v>
      </c>
      <c r="K49" s="120">
        <f t="shared" si="10"/>
        <v>0.10999330275924464</v>
      </c>
    </row>
    <row r="50" spans="1:11" ht="12" customHeight="1">
      <c r="A50" s="81">
        <v>2012</v>
      </c>
      <c r="B50" s="82">
        <v>313.149997</v>
      </c>
      <c r="C50" s="107">
        <v>47.519999999999996</v>
      </c>
      <c r="D50" s="107">
        <v>3.05495131</v>
      </c>
      <c r="E50" s="95" t="s">
        <v>10</v>
      </c>
      <c r="F50" s="85">
        <f t="shared" si="7"/>
        <v>50.574951309999996</v>
      </c>
      <c r="G50" s="107">
        <v>1.28638663</v>
      </c>
      <c r="H50" s="84" t="s">
        <v>10</v>
      </c>
      <c r="I50" s="85">
        <f t="shared" si="8"/>
        <v>49.28856467999999</v>
      </c>
      <c r="J50" s="120">
        <f t="shared" si="9"/>
        <v>0.15739602475551037</v>
      </c>
      <c r="K50" s="120">
        <f t="shared" si="10"/>
        <v>0.10930279496910443</v>
      </c>
    </row>
    <row r="51" spans="1:11" ht="12" customHeight="1">
      <c r="A51" s="81">
        <v>2013</v>
      </c>
      <c r="B51" s="82">
        <v>315.335976</v>
      </c>
      <c r="C51" s="107">
        <v>41.904</v>
      </c>
      <c r="D51" s="107">
        <v>4.88737579</v>
      </c>
      <c r="E51" s="95" t="s">
        <v>10</v>
      </c>
      <c r="F51" s="85">
        <f t="shared" si="7"/>
        <v>46.791375790000004</v>
      </c>
      <c r="G51" s="107">
        <v>1.5944928600000001</v>
      </c>
      <c r="H51" s="84" t="s">
        <v>10</v>
      </c>
      <c r="I51" s="85">
        <f aca="true" t="shared" si="11" ref="I51:I57">F51-SUM(G51,H51)</f>
        <v>45.19688293</v>
      </c>
      <c r="J51" s="120">
        <f aca="true" t="shared" si="12" ref="J51:J57">IF(I51=0,0,IF(B51=0,0,I51/B51))</f>
        <v>0.14332929437141037</v>
      </c>
      <c r="K51" s="120">
        <f t="shared" si="10"/>
        <v>0.09953423220236832</v>
      </c>
    </row>
    <row r="52" spans="1:11" ht="12" customHeight="1">
      <c r="A52" s="81">
        <v>2014</v>
      </c>
      <c r="B52" s="82">
        <v>317.519206</v>
      </c>
      <c r="C52" s="107">
        <v>50.544</v>
      </c>
      <c r="D52" s="107">
        <v>3.8285465800000007</v>
      </c>
      <c r="E52" s="95" t="s">
        <v>10</v>
      </c>
      <c r="F52" s="85">
        <f t="shared" si="7"/>
        <v>54.37254658</v>
      </c>
      <c r="G52" s="107">
        <v>1.4790831000000002</v>
      </c>
      <c r="H52" s="84" t="s">
        <v>10</v>
      </c>
      <c r="I52" s="85">
        <f t="shared" si="11"/>
        <v>52.89346348</v>
      </c>
      <c r="J52" s="120">
        <f t="shared" si="12"/>
        <v>0.16658350890434012</v>
      </c>
      <c r="K52" s="120">
        <f aca="true" t="shared" si="13" ref="K52:K57">J52/1.44</f>
        <v>0.11568299229468064</v>
      </c>
    </row>
    <row r="53" spans="1:11" ht="12" customHeight="1">
      <c r="A53" s="81">
        <v>2015</v>
      </c>
      <c r="B53" s="82">
        <v>319.83219</v>
      </c>
      <c r="C53" s="107">
        <v>25.919999999999998</v>
      </c>
      <c r="D53" s="107">
        <v>5.826485249999999</v>
      </c>
      <c r="E53" s="95" t="s">
        <v>10</v>
      </c>
      <c r="F53" s="85">
        <f t="shared" si="7"/>
        <v>31.74648525</v>
      </c>
      <c r="G53" s="107">
        <v>1.47091057</v>
      </c>
      <c r="H53" s="84" t="s">
        <v>10</v>
      </c>
      <c r="I53" s="85">
        <f t="shared" si="11"/>
        <v>30.27557468</v>
      </c>
      <c r="J53" s="120">
        <f t="shared" si="12"/>
        <v>0.09466081159623112</v>
      </c>
      <c r="K53" s="120">
        <f t="shared" si="13"/>
        <v>0.06573667471960494</v>
      </c>
    </row>
    <row r="54" spans="1:11" ht="12" customHeight="1">
      <c r="A54" s="122">
        <v>2016</v>
      </c>
      <c r="B54" s="123">
        <v>322.114094</v>
      </c>
      <c r="C54" s="124">
        <v>38.448</v>
      </c>
      <c r="D54" s="150">
        <v>5.205194110000001</v>
      </c>
      <c r="E54" s="130" t="s">
        <v>10</v>
      </c>
      <c r="F54" s="131">
        <f t="shared" si="7"/>
        <v>43.65319411</v>
      </c>
      <c r="G54" s="124">
        <v>1.1062859199999997</v>
      </c>
      <c r="H54" s="132" t="s">
        <v>10</v>
      </c>
      <c r="I54" s="131">
        <f t="shared" si="11"/>
        <v>42.54690819</v>
      </c>
      <c r="J54" s="135">
        <f t="shared" si="12"/>
        <v>0.13208645316215192</v>
      </c>
      <c r="K54" s="135">
        <f t="shared" si="13"/>
        <v>0.09172670358482773</v>
      </c>
    </row>
    <row r="55" spans="1:11" ht="12" customHeight="1">
      <c r="A55" s="122">
        <v>2017</v>
      </c>
      <c r="B55" s="123">
        <v>324.296746</v>
      </c>
      <c r="C55" s="149">
        <v>24.192</v>
      </c>
      <c r="D55" s="162">
        <v>4.3854848</v>
      </c>
      <c r="E55" s="163" t="s">
        <v>10</v>
      </c>
      <c r="F55" s="131">
        <f t="shared" si="7"/>
        <v>28.5774848</v>
      </c>
      <c r="G55" s="149">
        <v>1.4457359900000002</v>
      </c>
      <c r="H55" s="132" t="s">
        <v>10</v>
      </c>
      <c r="I55" s="131">
        <f t="shared" si="11"/>
        <v>27.13174881</v>
      </c>
      <c r="J55" s="135">
        <f t="shared" si="12"/>
        <v>0.08366333965620489</v>
      </c>
      <c r="K55" s="135">
        <f t="shared" si="13"/>
        <v>0.05809954142792006</v>
      </c>
    </row>
    <row r="56" spans="1:11" ht="12" customHeight="1">
      <c r="A56" s="176" t="s">
        <v>81</v>
      </c>
      <c r="B56" s="123">
        <v>326.163263</v>
      </c>
      <c r="C56" s="124">
        <v>12.776962747242923</v>
      </c>
      <c r="D56" s="149">
        <v>8.813047000000003</v>
      </c>
      <c r="E56" s="179" t="s">
        <v>10</v>
      </c>
      <c r="F56" s="131">
        <f t="shared" si="7"/>
        <v>21.590009747242924</v>
      </c>
      <c r="G56" s="149">
        <v>1.50143136</v>
      </c>
      <c r="H56" s="132" t="s">
        <v>10</v>
      </c>
      <c r="I56" s="131">
        <f t="shared" si="11"/>
        <v>20.088578387242922</v>
      </c>
      <c r="J56" s="135">
        <f t="shared" si="12"/>
        <v>0.06159056112718287</v>
      </c>
      <c r="K56" s="135">
        <f t="shared" si="13"/>
        <v>0.042771223004988104</v>
      </c>
    </row>
    <row r="57" spans="1:11" ht="12" customHeight="1" thickBot="1">
      <c r="A57" s="176" t="s">
        <v>82</v>
      </c>
      <c r="B57" s="123">
        <v>327.776541</v>
      </c>
      <c r="C57" s="178">
        <v>17.141715617894047</v>
      </c>
      <c r="D57" s="180">
        <v>5.908552306649999</v>
      </c>
      <c r="E57" s="161" t="s">
        <v>10</v>
      </c>
      <c r="F57" s="131">
        <f t="shared" si="7"/>
        <v>23.050267924544045</v>
      </c>
      <c r="G57" s="149">
        <v>1.0351207304080001</v>
      </c>
      <c r="H57" s="132" t="s">
        <v>10</v>
      </c>
      <c r="I57" s="131">
        <f t="shared" si="11"/>
        <v>22.015147194136045</v>
      </c>
      <c r="J57" s="135">
        <f t="shared" si="12"/>
        <v>0.06716510927527314</v>
      </c>
      <c r="K57" s="135">
        <f t="shared" si="13"/>
        <v>0.04664243699671746</v>
      </c>
    </row>
    <row r="58" spans="1:11" ht="12" customHeight="1" thickTop="1">
      <c r="A58" s="312" t="s">
        <v>30</v>
      </c>
      <c r="B58" s="313"/>
      <c r="C58" s="313"/>
      <c r="D58" s="313"/>
      <c r="E58" s="313"/>
      <c r="F58" s="313"/>
      <c r="G58" s="313"/>
      <c r="H58" s="313"/>
      <c r="I58" s="313"/>
      <c r="J58" s="313"/>
      <c r="K58" s="314"/>
    </row>
    <row r="59" spans="1:11" ht="12" customHeight="1">
      <c r="A59" s="306"/>
      <c r="B59" s="307"/>
      <c r="C59" s="307"/>
      <c r="D59" s="307"/>
      <c r="E59" s="307"/>
      <c r="F59" s="307"/>
      <c r="G59" s="307"/>
      <c r="H59" s="307"/>
      <c r="I59" s="307"/>
      <c r="J59" s="307"/>
      <c r="K59" s="308"/>
    </row>
    <row r="60" spans="1:11" ht="12" customHeight="1">
      <c r="A60" s="276" t="s">
        <v>87</v>
      </c>
      <c r="B60" s="277"/>
      <c r="C60" s="277"/>
      <c r="D60" s="277"/>
      <c r="E60" s="277"/>
      <c r="F60" s="277"/>
      <c r="G60" s="277"/>
      <c r="H60" s="277"/>
      <c r="I60" s="277"/>
      <c r="J60" s="277"/>
      <c r="K60" s="278"/>
    </row>
    <row r="61" spans="1:11" ht="12" customHeight="1">
      <c r="A61" s="279"/>
      <c r="B61" s="280"/>
      <c r="C61" s="280"/>
      <c r="D61" s="280"/>
      <c r="E61" s="280"/>
      <c r="F61" s="280"/>
      <c r="G61" s="280"/>
      <c r="H61" s="280"/>
      <c r="I61" s="280"/>
      <c r="J61" s="280"/>
      <c r="K61" s="281"/>
    </row>
    <row r="62" spans="1:11" ht="12" customHeight="1">
      <c r="A62" s="279"/>
      <c r="B62" s="280"/>
      <c r="C62" s="280"/>
      <c r="D62" s="280"/>
      <c r="E62" s="280"/>
      <c r="F62" s="280"/>
      <c r="G62" s="280"/>
      <c r="H62" s="280"/>
      <c r="I62" s="280"/>
      <c r="J62" s="280"/>
      <c r="K62" s="281"/>
    </row>
    <row r="63" spans="1:11" ht="12" customHeight="1">
      <c r="A63" s="282"/>
      <c r="B63" s="283"/>
      <c r="C63" s="283"/>
      <c r="D63" s="283"/>
      <c r="E63" s="283"/>
      <c r="F63" s="283"/>
      <c r="G63" s="283"/>
      <c r="H63" s="283"/>
      <c r="I63" s="283"/>
      <c r="J63" s="283"/>
      <c r="K63" s="284"/>
    </row>
    <row r="64" spans="1:11" ht="12" customHeight="1">
      <c r="A64" s="309"/>
      <c r="B64" s="310"/>
      <c r="C64" s="310"/>
      <c r="D64" s="310"/>
      <c r="E64" s="310"/>
      <c r="F64" s="310"/>
      <c r="G64" s="310"/>
      <c r="H64" s="310"/>
      <c r="I64" s="310"/>
      <c r="J64" s="310"/>
      <c r="K64" s="311"/>
    </row>
    <row r="65" spans="1:11" ht="12" customHeight="1">
      <c r="A65" s="316" t="s">
        <v>85</v>
      </c>
      <c r="B65" s="317"/>
      <c r="C65" s="317"/>
      <c r="D65" s="317"/>
      <c r="E65" s="317"/>
      <c r="F65" s="317"/>
      <c r="G65" s="317"/>
      <c r="H65" s="317"/>
      <c r="I65" s="317"/>
      <c r="J65" s="317"/>
      <c r="K65" s="318"/>
    </row>
    <row r="69" spans="3:4" ht="12" customHeight="1">
      <c r="C69" s="35"/>
      <c r="D69" s="35"/>
    </row>
    <row r="71" ht="12" customHeight="1">
      <c r="D71" s="36"/>
    </row>
    <row r="72" ht="12" customHeight="1">
      <c r="D72" s="36"/>
    </row>
  </sheetData>
  <sheetProtection/>
  <mergeCells count="20">
    <mergeCell ref="B2:B6"/>
    <mergeCell ref="C3:C6"/>
    <mergeCell ref="C7:I7"/>
    <mergeCell ref="A65:K65"/>
    <mergeCell ref="J5:J6"/>
    <mergeCell ref="E3:E6"/>
    <mergeCell ref="F3:F6"/>
    <mergeCell ref="G3:G6"/>
    <mergeCell ref="D3:D6"/>
    <mergeCell ref="I4:I6"/>
    <mergeCell ref="G2:H2"/>
    <mergeCell ref="I2:K3"/>
    <mergeCell ref="A1:I1"/>
    <mergeCell ref="A58:K58"/>
    <mergeCell ref="A59:K59"/>
    <mergeCell ref="A64:K64"/>
    <mergeCell ref="A60:K63"/>
    <mergeCell ref="H3:H6"/>
    <mergeCell ref="J1:K1"/>
    <mergeCell ref="A2:A6"/>
  </mergeCells>
  <printOptions horizontalCentered="1" verticalCentered="1"/>
  <pageMargins left="0.75" right="0.75" top="0.699305555555556" bottom="0.449305556" header="0" footer="0"/>
  <pageSetup fitToHeight="1" fitToWidth="1" horizontalDpi="600" verticalDpi="600" orientation="landscape" scale="77" r:id="rId1"/>
  <ignoredErrors>
    <ignoredError sqref="A42 A56:A57" numberStoredAsText="1"/>
  </ignoredErrors>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Q65"/>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1" customWidth="1"/>
  </cols>
  <sheetData>
    <row r="1" spans="1:11" s="45" customFormat="1" ht="12" customHeight="1" thickBot="1">
      <c r="A1" s="299" t="s">
        <v>55</v>
      </c>
      <c r="B1" s="299"/>
      <c r="C1" s="299"/>
      <c r="D1" s="299"/>
      <c r="E1" s="299"/>
      <c r="F1" s="299"/>
      <c r="G1" s="299"/>
      <c r="H1" s="299"/>
      <c r="I1" s="299"/>
      <c r="J1" s="296" t="s">
        <v>9</v>
      </c>
      <c r="K1" s="296"/>
    </row>
    <row r="2" spans="1:11" ht="12" customHeight="1" thickTop="1">
      <c r="A2" s="269" t="s">
        <v>26</v>
      </c>
      <c r="B2" s="266" t="s">
        <v>27</v>
      </c>
      <c r="C2" s="10" t="s">
        <v>0</v>
      </c>
      <c r="D2" s="41"/>
      <c r="E2" s="41"/>
      <c r="F2" s="41"/>
      <c r="G2" s="294" t="s">
        <v>51</v>
      </c>
      <c r="H2" s="295"/>
      <c r="I2" s="287" t="s">
        <v>56</v>
      </c>
      <c r="J2" s="288"/>
      <c r="K2" s="288"/>
    </row>
    <row r="3" spans="1:11" ht="12" customHeight="1">
      <c r="A3" s="270"/>
      <c r="B3" s="267"/>
      <c r="C3" s="272" t="s">
        <v>5</v>
      </c>
      <c r="D3" s="272" t="s">
        <v>1</v>
      </c>
      <c r="E3" s="272" t="s">
        <v>14</v>
      </c>
      <c r="F3" s="272" t="s">
        <v>28</v>
      </c>
      <c r="G3" s="272" t="s">
        <v>3</v>
      </c>
      <c r="H3" s="315"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68</v>
      </c>
    </row>
    <row r="6" spans="1:11" ht="12" customHeight="1">
      <c r="A6" s="271"/>
      <c r="B6" s="268"/>
      <c r="C6" s="274"/>
      <c r="D6" s="274"/>
      <c r="E6" s="274"/>
      <c r="F6" s="274"/>
      <c r="G6" s="274"/>
      <c r="H6" s="274"/>
      <c r="I6" s="274"/>
      <c r="J6" s="298"/>
      <c r="K6" s="48" t="s">
        <v>69</v>
      </c>
    </row>
    <row r="7" spans="1:11" ht="12" customHeight="1">
      <c r="A7" s="63"/>
      <c r="B7" s="51" t="s">
        <v>31</v>
      </c>
      <c r="C7" s="285" t="s">
        <v>34</v>
      </c>
      <c r="D7" s="286"/>
      <c r="E7" s="286"/>
      <c r="F7" s="286"/>
      <c r="G7" s="286"/>
      <c r="H7" s="286"/>
      <c r="I7" s="286"/>
      <c r="J7" s="322" t="s">
        <v>35</v>
      </c>
      <c r="K7" s="323"/>
    </row>
    <row r="8" spans="1:95" s="22" customFormat="1" ht="12" customHeight="1">
      <c r="A8" s="39">
        <v>1970</v>
      </c>
      <c r="B8" s="49">
        <v>203.849</v>
      </c>
      <c r="C8" s="52">
        <v>19.8</v>
      </c>
      <c r="D8" s="55" t="s">
        <v>10</v>
      </c>
      <c r="E8" s="54">
        <v>14.8</v>
      </c>
      <c r="F8" s="53">
        <f aca="true" t="shared" si="0" ref="F8:F38">SUM(C8,D8,E8)</f>
        <v>34.6</v>
      </c>
      <c r="G8" s="54">
        <v>2.7</v>
      </c>
      <c r="H8" s="54">
        <v>17.5</v>
      </c>
      <c r="I8" s="53">
        <f aca="true" t="shared" si="1" ref="I8:I38">F8-SUM(G8,H8)</f>
        <v>14.400000000000002</v>
      </c>
      <c r="J8" s="118">
        <f aca="true" t="shared" si="2" ref="J8:J38">IF(I8=0,0,IF(B8=0,0,I8/B8))</f>
        <v>0.07064052313231854</v>
      </c>
      <c r="K8" s="121">
        <f>J8*1.195</f>
        <v>0.08441542514312066</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row>
    <row r="9" spans="1:11" ht="12" customHeight="1">
      <c r="A9" s="87">
        <v>1971</v>
      </c>
      <c r="B9" s="88">
        <v>206.46599999999998</v>
      </c>
      <c r="C9" s="89">
        <v>19.8</v>
      </c>
      <c r="D9" s="93" t="s">
        <v>10</v>
      </c>
      <c r="E9" s="93">
        <v>17.5</v>
      </c>
      <c r="F9" s="91">
        <f t="shared" si="0"/>
        <v>37.3</v>
      </c>
      <c r="G9" s="93">
        <v>1.5</v>
      </c>
      <c r="H9" s="93">
        <v>14.2</v>
      </c>
      <c r="I9" s="91">
        <f t="shared" si="1"/>
        <v>21.599999999999998</v>
      </c>
      <c r="J9" s="119">
        <f t="shared" si="2"/>
        <v>0.10461770945337247</v>
      </c>
      <c r="K9" s="119">
        <f aca="true" t="shared" si="3" ref="K9:K45">J9*1.195</f>
        <v>0.1250181627967801</v>
      </c>
    </row>
    <row r="10" spans="1:11" ht="12" customHeight="1">
      <c r="A10" s="87">
        <v>1972</v>
      </c>
      <c r="B10" s="88">
        <v>208.917</v>
      </c>
      <c r="C10" s="89">
        <v>13.5</v>
      </c>
      <c r="D10" s="93" t="s">
        <v>10</v>
      </c>
      <c r="E10" s="93">
        <v>14.2</v>
      </c>
      <c r="F10" s="91">
        <f t="shared" si="0"/>
        <v>27.7</v>
      </c>
      <c r="G10" s="93">
        <v>9.6</v>
      </c>
      <c r="H10" s="93">
        <v>8.6</v>
      </c>
      <c r="I10" s="91">
        <f t="shared" si="1"/>
        <v>9.5</v>
      </c>
      <c r="J10" s="119">
        <f t="shared" si="2"/>
        <v>0.04547260395276593</v>
      </c>
      <c r="K10" s="119">
        <f t="shared" si="3"/>
        <v>0.054339761723555285</v>
      </c>
    </row>
    <row r="11" spans="1:11" ht="12" customHeight="1">
      <c r="A11" s="87">
        <v>1973</v>
      </c>
      <c r="B11" s="88">
        <v>210.985</v>
      </c>
      <c r="C11" s="89">
        <v>20.4</v>
      </c>
      <c r="D11" s="93" t="s">
        <v>10</v>
      </c>
      <c r="E11" s="93">
        <v>8.6</v>
      </c>
      <c r="F11" s="91">
        <f t="shared" si="0"/>
        <v>29</v>
      </c>
      <c r="G11" s="93">
        <v>2.5</v>
      </c>
      <c r="H11" s="93">
        <v>5.7</v>
      </c>
      <c r="I11" s="91">
        <f t="shared" si="1"/>
        <v>20.8</v>
      </c>
      <c r="J11" s="119">
        <f t="shared" si="2"/>
        <v>0.09858520747920468</v>
      </c>
      <c r="K11" s="119">
        <f t="shared" si="3"/>
        <v>0.1178093229376496</v>
      </c>
    </row>
    <row r="12" spans="1:11" ht="12" customHeight="1">
      <c r="A12" s="87">
        <v>1974</v>
      </c>
      <c r="B12" s="88">
        <v>212.932</v>
      </c>
      <c r="C12" s="89">
        <v>25.3</v>
      </c>
      <c r="D12" s="93" t="s">
        <v>10</v>
      </c>
      <c r="E12" s="93">
        <v>5.7</v>
      </c>
      <c r="F12" s="91">
        <f t="shared" si="0"/>
        <v>31</v>
      </c>
      <c r="G12" s="93">
        <v>2.5</v>
      </c>
      <c r="H12" s="93">
        <v>13.1</v>
      </c>
      <c r="I12" s="91">
        <f t="shared" si="1"/>
        <v>15.4</v>
      </c>
      <c r="J12" s="119">
        <f t="shared" si="2"/>
        <v>0.07232355869479459</v>
      </c>
      <c r="K12" s="119">
        <f t="shared" si="3"/>
        <v>0.08642665264027954</v>
      </c>
    </row>
    <row r="13" spans="1:11" ht="12" customHeight="1">
      <c r="A13" s="87">
        <v>1975</v>
      </c>
      <c r="B13" s="88">
        <v>214.931</v>
      </c>
      <c r="C13" s="89">
        <v>15.464435146443515</v>
      </c>
      <c r="D13" s="93" t="s">
        <v>10</v>
      </c>
      <c r="E13" s="93">
        <v>13.1</v>
      </c>
      <c r="F13" s="91">
        <f aca="true" t="shared" si="4" ref="F13:F26">SUM(C13,D13,E13)</f>
        <v>28.564435146443515</v>
      </c>
      <c r="G13" s="93">
        <v>2.3</v>
      </c>
      <c r="H13" s="93">
        <v>9.7</v>
      </c>
      <c r="I13" s="91">
        <f t="shared" si="1"/>
        <v>16.564435146443515</v>
      </c>
      <c r="J13" s="119">
        <f t="shared" si="2"/>
        <v>0.07706861805157708</v>
      </c>
      <c r="K13" s="119">
        <f t="shared" si="3"/>
        <v>0.09209699857163461</v>
      </c>
    </row>
    <row r="14" spans="1:11" ht="12" customHeight="1">
      <c r="A14" s="39">
        <v>1976</v>
      </c>
      <c r="B14" s="49">
        <v>217.095</v>
      </c>
      <c r="C14" s="52">
        <v>18.778242677824267</v>
      </c>
      <c r="D14" s="55" t="s">
        <v>10</v>
      </c>
      <c r="E14" s="55">
        <v>9.7</v>
      </c>
      <c r="F14" s="53">
        <f t="shared" si="4"/>
        <v>28.478242677824266</v>
      </c>
      <c r="G14" s="55">
        <v>3.1</v>
      </c>
      <c r="H14" s="55">
        <v>5.7</v>
      </c>
      <c r="I14" s="53">
        <f t="shared" si="1"/>
        <v>19.678242677824265</v>
      </c>
      <c r="J14" s="118">
        <f t="shared" si="2"/>
        <v>0.09064346335854932</v>
      </c>
      <c r="K14" s="118">
        <f t="shared" si="3"/>
        <v>0.10831893871346644</v>
      </c>
    </row>
    <row r="15" spans="1:11" ht="12" customHeight="1">
      <c r="A15" s="39">
        <v>1977</v>
      </c>
      <c r="B15" s="49">
        <v>219.179</v>
      </c>
      <c r="C15" s="52">
        <v>17.640167364016737</v>
      </c>
      <c r="D15" s="55" t="s">
        <v>10</v>
      </c>
      <c r="E15" s="55">
        <v>5.7</v>
      </c>
      <c r="F15" s="53">
        <f t="shared" si="4"/>
        <v>23.340167364016736</v>
      </c>
      <c r="G15" s="55">
        <v>5.5</v>
      </c>
      <c r="H15" s="55">
        <v>5.9</v>
      </c>
      <c r="I15" s="53">
        <f t="shared" si="1"/>
        <v>11.940167364016736</v>
      </c>
      <c r="J15" s="118">
        <f t="shared" si="2"/>
        <v>0.05447678547678717</v>
      </c>
      <c r="K15" s="118">
        <f t="shared" si="3"/>
        <v>0.06509975864476067</v>
      </c>
    </row>
    <row r="16" spans="1:11" ht="12" customHeight="1">
      <c r="A16" s="39">
        <v>1978</v>
      </c>
      <c r="B16" s="49">
        <v>221.47699999999998</v>
      </c>
      <c r="C16" s="52">
        <v>21.422594142259413</v>
      </c>
      <c r="D16" s="55" t="s">
        <v>10</v>
      </c>
      <c r="E16" s="55">
        <v>5.9</v>
      </c>
      <c r="F16" s="53">
        <f t="shared" si="4"/>
        <v>27.322594142259412</v>
      </c>
      <c r="G16" s="55">
        <v>11.1</v>
      </c>
      <c r="H16" s="55">
        <v>5.1</v>
      </c>
      <c r="I16" s="53">
        <f t="shared" si="1"/>
        <v>11.122594142259413</v>
      </c>
      <c r="J16" s="118">
        <f t="shared" si="2"/>
        <v>0.050220086700918896</v>
      </c>
      <c r="K16" s="118">
        <f t="shared" si="3"/>
        <v>0.060013003607598085</v>
      </c>
    </row>
    <row r="17" spans="1:11" ht="12" customHeight="1">
      <c r="A17" s="39">
        <v>1979</v>
      </c>
      <c r="B17" s="49">
        <v>223.865</v>
      </c>
      <c r="C17" s="52">
        <v>24.853556485355647</v>
      </c>
      <c r="D17" s="55" t="s">
        <v>10</v>
      </c>
      <c r="E17" s="55">
        <v>5.1</v>
      </c>
      <c r="F17" s="53">
        <f t="shared" si="4"/>
        <v>29.953556485355648</v>
      </c>
      <c r="G17" s="55">
        <v>11</v>
      </c>
      <c r="H17" s="55">
        <v>10.6</v>
      </c>
      <c r="I17" s="53">
        <f t="shared" si="1"/>
        <v>8.353556485355647</v>
      </c>
      <c r="J17" s="118">
        <f t="shared" si="2"/>
        <v>0.03731515192350589</v>
      </c>
      <c r="K17" s="118">
        <f t="shared" si="3"/>
        <v>0.04459160654858954</v>
      </c>
    </row>
    <row r="18" spans="1:11" ht="12" customHeight="1">
      <c r="A18" s="39">
        <v>1980</v>
      </c>
      <c r="B18" s="49">
        <v>226.451</v>
      </c>
      <c r="C18" s="52">
        <v>24.10041841004184</v>
      </c>
      <c r="D18" s="55" t="s">
        <v>10</v>
      </c>
      <c r="E18" s="55">
        <v>10.6</v>
      </c>
      <c r="F18" s="53">
        <f t="shared" si="4"/>
        <v>34.70041841004184</v>
      </c>
      <c r="G18" s="55">
        <v>10</v>
      </c>
      <c r="H18" s="55">
        <v>9.7</v>
      </c>
      <c r="I18" s="53">
        <f t="shared" si="1"/>
        <v>15.000418410041842</v>
      </c>
      <c r="J18" s="118">
        <f t="shared" si="2"/>
        <v>0.06624134320467492</v>
      </c>
      <c r="K18" s="118">
        <f t="shared" si="3"/>
        <v>0.07915840512958654</v>
      </c>
    </row>
    <row r="19" spans="1:11" ht="12" customHeight="1">
      <c r="A19" s="87">
        <v>1981</v>
      </c>
      <c r="B19" s="88">
        <v>228.937</v>
      </c>
      <c r="C19" s="89">
        <v>17.238493723849373</v>
      </c>
      <c r="D19" s="93" t="s">
        <v>10</v>
      </c>
      <c r="E19" s="93">
        <v>9.7</v>
      </c>
      <c r="F19" s="91">
        <f t="shared" si="4"/>
        <v>26.938493723849373</v>
      </c>
      <c r="G19" s="93">
        <v>8.9</v>
      </c>
      <c r="H19" s="93">
        <v>4.9</v>
      </c>
      <c r="I19" s="91">
        <f t="shared" si="1"/>
        <v>13.138493723849372</v>
      </c>
      <c r="J19" s="119">
        <f t="shared" si="2"/>
        <v>0.05738912331274268</v>
      </c>
      <c r="K19" s="119">
        <f t="shared" si="3"/>
        <v>0.06858000235872751</v>
      </c>
    </row>
    <row r="20" spans="1:11" ht="12" customHeight="1">
      <c r="A20" s="87">
        <v>1982</v>
      </c>
      <c r="B20" s="88">
        <v>231.157</v>
      </c>
      <c r="C20" s="89">
        <v>17.90794979079498</v>
      </c>
      <c r="D20" s="93" t="s">
        <v>10</v>
      </c>
      <c r="E20" s="93">
        <v>4.9</v>
      </c>
      <c r="F20" s="91">
        <f t="shared" si="4"/>
        <v>22.80794979079498</v>
      </c>
      <c r="G20" s="93">
        <v>7.2</v>
      </c>
      <c r="H20" s="93">
        <v>7.6</v>
      </c>
      <c r="I20" s="91">
        <f t="shared" si="1"/>
        <v>8.007949790794978</v>
      </c>
      <c r="J20" s="119">
        <f t="shared" si="2"/>
        <v>0.03464290413353252</v>
      </c>
      <c r="K20" s="119">
        <f t="shared" si="3"/>
        <v>0.041398270439571366</v>
      </c>
    </row>
    <row r="21" spans="1:11" ht="12" customHeight="1">
      <c r="A21" s="87">
        <v>1983</v>
      </c>
      <c r="B21" s="88">
        <v>233.322</v>
      </c>
      <c r="C21" s="89">
        <v>18.577405857740583</v>
      </c>
      <c r="D21" s="93" t="s">
        <v>10</v>
      </c>
      <c r="E21" s="93">
        <v>7.6</v>
      </c>
      <c r="F21" s="91">
        <f t="shared" si="4"/>
        <v>26.17740585774058</v>
      </c>
      <c r="G21" s="93">
        <v>7.5</v>
      </c>
      <c r="H21" s="93">
        <v>9</v>
      </c>
      <c r="I21" s="91">
        <f t="shared" si="1"/>
        <v>9.677405857740581</v>
      </c>
      <c r="J21" s="119">
        <f t="shared" si="2"/>
        <v>0.041476611111427905</v>
      </c>
      <c r="K21" s="119">
        <f t="shared" si="3"/>
        <v>0.04956455027815635</v>
      </c>
    </row>
    <row r="22" spans="1:11" ht="12" customHeight="1">
      <c r="A22" s="87">
        <v>1984</v>
      </c>
      <c r="B22" s="88">
        <v>235.385</v>
      </c>
      <c r="C22" s="89">
        <v>15.732217573221757</v>
      </c>
      <c r="D22" s="93" t="s">
        <v>10</v>
      </c>
      <c r="E22" s="93">
        <v>9</v>
      </c>
      <c r="F22" s="91">
        <f t="shared" si="4"/>
        <v>24.732217573221757</v>
      </c>
      <c r="G22" s="93">
        <v>7.6</v>
      </c>
      <c r="H22" s="93">
        <v>5.9</v>
      </c>
      <c r="I22" s="91">
        <f t="shared" si="1"/>
        <v>11.232217573221757</v>
      </c>
      <c r="J22" s="119">
        <f t="shared" si="2"/>
        <v>0.04771849341810972</v>
      </c>
      <c r="K22" s="119">
        <f t="shared" si="3"/>
        <v>0.05702359963464112</v>
      </c>
    </row>
    <row r="23" spans="1:11" ht="12" customHeight="1">
      <c r="A23" s="87">
        <v>1985</v>
      </c>
      <c r="B23" s="88">
        <v>237.468</v>
      </c>
      <c r="C23" s="89">
        <v>18.91213389121339</v>
      </c>
      <c r="D23" s="93" t="s">
        <v>10</v>
      </c>
      <c r="E23" s="93">
        <v>5.9</v>
      </c>
      <c r="F23" s="91">
        <f t="shared" si="4"/>
        <v>24.812133891213392</v>
      </c>
      <c r="G23" s="93">
        <v>8.4</v>
      </c>
      <c r="H23" s="93">
        <v>7.2</v>
      </c>
      <c r="I23" s="91">
        <f t="shared" si="1"/>
        <v>9.21213389121339</v>
      </c>
      <c r="J23" s="119">
        <f t="shared" si="2"/>
        <v>0.038793159041274575</v>
      </c>
      <c r="K23" s="119">
        <f t="shared" si="3"/>
        <v>0.04635782505432312</v>
      </c>
    </row>
    <row r="24" spans="1:11" ht="12" customHeight="1">
      <c r="A24" s="39">
        <v>1986</v>
      </c>
      <c r="B24" s="49">
        <v>239.638</v>
      </c>
      <c r="C24" s="52">
        <v>12.384937238493723</v>
      </c>
      <c r="D24" s="55" t="s">
        <v>10</v>
      </c>
      <c r="E24" s="55">
        <v>7.2</v>
      </c>
      <c r="F24" s="53">
        <f t="shared" si="4"/>
        <v>19.584937238493723</v>
      </c>
      <c r="G24" s="55">
        <v>12.8</v>
      </c>
      <c r="H24" s="55">
        <v>4.3</v>
      </c>
      <c r="I24" s="53">
        <f t="shared" si="1"/>
        <v>2.484937238493721</v>
      </c>
      <c r="J24" s="118">
        <f t="shared" si="2"/>
        <v>0.010369545892111106</v>
      </c>
      <c r="K24" s="118">
        <f t="shared" si="3"/>
        <v>0.012391607341072773</v>
      </c>
    </row>
    <row r="25" spans="1:11" ht="12" customHeight="1">
      <c r="A25" s="39">
        <v>1987</v>
      </c>
      <c r="B25" s="49">
        <v>241.784</v>
      </c>
      <c r="C25" s="52">
        <v>20.418410041841003</v>
      </c>
      <c r="D25" s="55" t="s">
        <v>10</v>
      </c>
      <c r="E25" s="55">
        <v>4.3</v>
      </c>
      <c r="F25" s="53">
        <f t="shared" si="4"/>
        <v>24.718410041841004</v>
      </c>
      <c r="G25" s="55">
        <v>13.5</v>
      </c>
      <c r="H25" s="55">
        <v>6.8</v>
      </c>
      <c r="I25" s="53">
        <f t="shared" si="1"/>
        <v>4.418410041841003</v>
      </c>
      <c r="J25" s="118">
        <f t="shared" si="2"/>
        <v>0.01827420359428665</v>
      </c>
      <c r="K25" s="118">
        <f t="shared" si="3"/>
        <v>0.021837673295172548</v>
      </c>
    </row>
    <row r="26" spans="1:11" ht="12" customHeight="1">
      <c r="A26" s="39">
        <v>1988</v>
      </c>
      <c r="B26" s="49">
        <v>243.981</v>
      </c>
      <c r="C26" s="52">
        <v>25.02092050209205</v>
      </c>
      <c r="D26" s="55">
        <v>0.2</v>
      </c>
      <c r="E26" s="55">
        <v>6.8</v>
      </c>
      <c r="F26" s="53">
        <f t="shared" si="4"/>
        <v>32.020920502092046</v>
      </c>
      <c r="G26" s="55">
        <v>14.5</v>
      </c>
      <c r="H26" s="55">
        <v>7.2</v>
      </c>
      <c r="I26" s="53">
        <f t="shared" si="1"/>
        <v>10.320920502092047</v>
      </c>
      <c r="J26" s="118">
        <f t="shared" si="2"/>
        <v>0.042302148536533773</v>
      </c>
      <c r="K26" s="118">
        <f t="shared" si="3"/>
        <v>0.05055106750115786</v>
      </c>
    </row>
    <row r="27" spans="1:11" ht="12" customHeight="1">
      <c r="A27" s="39">
        <v>1989</v>
      </c>
      <c r="B27" s="49">
        <v>246.224</v>
      </c>
      <c r="C27" s="52">
        <v>25.02092050209205</v>
      </c>
      <c r="D27" s="55">
        <v>0.4</v>
      </c>
      <c r="E27" s="55" t="s">
        <v>10</v>
      </c>
      <c r="F27" s="53">
        <f t="shared" si="0"/>
        <v>25.42092050209205</v>
      </c>
      <c r="G27" s="55">
        <v>10.5</v>
      </c>
      <c r="H27" s="55" t="s">
        <v>10</v>
      </c>
      <c r="I27" s="53">
        <f t="shared" si="1"/>
        <v>14.920920502092049</v>
      </c>
      <c r="J27" s="118">
        <f t="shared" si="2"/>
        <v>0.06059896883363137</v>
      </c>
      <c r="K27" s="118">
        <f t="shared" si="3"/>
        <v>0.07241576775618949</v>
      </c>
    </row>
    <row r="28" spans="1:11" ht="12" customHeight="1">
      <c r="A28" s="39">
        <v>1990</v>
      </c>
      <c r="B28" s="49">
        <v>248.659</v>
      </c>
      <c r="C28" s="52">
        <v>15.146443514644352</v>
      </c>
      <c r="D28" s="56">
        <v>0.5</v>
      </c>
      <c r="E28" s="56" t="s">
        <v>10</v>
      </c>
      <c r="F28" s="53">
        <f t="shared" si="0"/>
        <v>15.646443514644352</v>
      </c>
      <c r="G28" s="56">
        <v>11.8</v>
      </c>
      <c r="H28" s="56" t="s">
        <v>10</v>
      </c>
      <c r="I28" s="53">
        <f t="shared" si="1"/>
        <v>3.846443514644351</v>
      </c>
      <c r="J28" s="118">
        <f t="shared" si="2"/>
        <v>0.0154687484251298</v>
      </c>
      <c r="K28" s="118">
        <f t="shared" si="3"/>
        <v>0.018485154368030113</v>
      </c>
    </row>
    <row r="29" spans="1:11" ht="12" customHeight="1">
      <c r="A29" s="87">
        <v>1991</v>
      </c>
      <c r="B29" s="88">
        <v>251.889</v>
      </c>
      <c r="C29" s="89">
        <v>13.138075313807532</v>
      </c>
      <c r="D29" s="90">
        <v>0.5</v>
      </c>
      <c r="E29" s="90" t="s">
        <v>10</v>
      </c>
      <c r="F29" s="91">
        <f t="shared" si="0"/>
        <v>13.638075313807532</v>
      </c>
      <c r="G29" s="90">
        <v>7.5</v>
      </c>
      <c r="H29" s="90" t="s">
        <v>10</v>
      </c>
      <c r="I29" s="91">
        <f t="shared" si="1"/>
        <v>6.138075313807532</v>
      </c>
      <c r="J29" s="119">
        <f t="shared" si="2"/>
        <v>0.024368175322493364</v>
      </c>
      <c r="K29" s="119">
        <f t="shared" si="3"/>
        <v>0.02911996951037957</v>
      </c>
    </row>
    <row r="30" spans="1:11" ht="12" customHeight="1">
      <c r="A30" s="87">
        <v>1992</v>
      </c>
      <c r="B30" s="88">
        <v>255.214</v>
      </c>
      <c r="C30" s="89">
        <v>18.91213389121339</v>
      </c>
      <c r="D30" s="90">
        <v>0.529</v>
      </c>
      <c r="E30" s="90" t="s">
        <v>10</v>
      </c>
      <c r="F30" s="91">
        <f t="shared" si="0"/>
        <v>19.44113389121339</v>
      </c>
      <c r="G30" s="90">
        <v>9.435</v>
      </c>
      <c r="H30" s="90" t="s">
        <v>10</v>
      </c>
      <c r="I30" s="91">
        <f t="shared" si="1"/>
        <v>10.00613389121339</v>
      </c>
      <c r="J30" s="119">
        <f t="shared" si="2"/>
        <v>0.03920683775660187</v>
      </c>
      <c r="K30" s="119">
        <f t="shared" si="3"/>
        <v>0.04685217111913924</v>
      </c>
    </row>
    <row r="31" spans="1:11" ht="12" customHeight="1">
      <c r="A31" s="87">
        <v>1993</v>
      </c>
      <c r="B31" s="88">
        <v>258.679</v>
      </c>
      <c r="C31" s="89">
        <v>15.564853556485357</v>
      </c>
      <c r="D31" s="90">
        <v>0.462</v>
      </c>
      <c r="E31" s="90" t="s">
        <v>10</v>
      </c>
      <c r="F31" s="91">
        <f t="shared" si="0"/>
        <v>16.026853556485356</v>
      </c>
      <c r="G31" s="90">
        <v>8.433</v>
      </c>
      <c r="H31" s="90" t="s">
        <v>10</v>
      </c>
      <c r="I31" s="91">
        <f t="shared" si="1"/>
        <v>7.593853556485357</v>
      </c>
      <c r="J31" s="119">
        <f t="shared" si="2"/>
        <v>0.02935628155546201</v>
      </c>
      <c r="K31" s="119">
        <f t="shared" si="3"/>
        <v>0.035080756458777104</v>
      </c>
    </row>
    <row r="32" spans="1:11" ht="12" customHeight="1">
      <c r="A32" s="87">
        <v>1994</v>
      </c>
      <c r="B32" s="88">
        <v>261.919</v>
      </c>
      <c r="C32" s="89">
        <v>16.569037656903767</v>
      </c>
      <c r="D32" s="90">
        <v>0.512</v>
      </c>
      <c r="E32" s="90" t="s">
        <v>10</v>
      </c>
      <c r="F32" s="91">
        <f t="shared" si="0"/>
        <v>17.081037656903767</v>
      </c>
      <c r="G32" s="90">
        <v>9.85</v>
      </c>
      <c r="H32" s="90" t="s">
        <v>10</v>
      </c>
      <c r="I32" s="91">
        <f t="shared" si="1"/>
        <v>7.2310376569037675</v>
      </c>
      <c r="J32" s="119">
        <f t="shared" si="2"/>
        <v>0.027607915641491333</v>
      </c>
      <c r="K32" s="119">
        <f t="shared" si="3"/>
        <v>0.03299145919158215</v>
      </c>
    </row>
    <row r="33" spans="1:11" ht="12" customHeight="1">
      <c r="A33" s="87">
        <v>1995</v>
      </c>
      <c r="B33" s="88">
        <v>265.044</v>
      </c>
      <c r="C33" s="89">
        <v>21.422594142259413</v>
      </c>
      <c r="D33" s="90">
        <v>0.59</v>
      </c>
      <c r="E33" s="90" t="s">
        <v>10</v>
      </c>
      <c r="F33" s="91">
        <f t="shared" si="0"/>
        <v>22.012594142259413</v>
      </c>
      <c r="G33" s="90">
        <v>11.842</v>
      </c>
      <c r="H33" s="90" t="s">
        <v>10</v>
      </c>
      <c r="I33" s="91">
        <f t="shared" si="1"/>
        <v>10.170594142259413</v>
      </c>
      <c r="J33" s="119">
        <f t="shared" si="2"/>
        <v>0.03837322913274556</v>
      </c>
      <c r="K33" s="119">
        <f t="shared" si="3"/>
        <v>0.045856008813630944</v>
      </c>
    </row>
    <row r="34" spans="1:11" ht="12" customHeight="1">
      <c r="A34" s="39">
        <v>1996</v>
      </c>
      <c r="B34" s="49">
        <v>268.151</v>
      </c>
      <c r="C34" s="52">
        <v>15.397489539748955</v>
      </c>
      <c r="D34" s="56">
        <v>0.831</v>
      </c>
      <c r="E34" s="56" t="s">
        <v>10</v>
      </c>
      <c r="F34" s="53">
        <f t="shared" si="0"/>
        <v>16.228489539748956</v>
      </c>
      <c r="G34" s="56">
        <v>11.056</v>
      </c>
      <c r="H34" s="56" t="s">
        <v>10</v>
      </c>
      <c r="I34" s="53">
        <f t="shared" si="1"/>
        <v>5.172489539748957</v>
      </c>
      <c r="J34" s="118">
        <f t="shared" si="2"/>
        <v>0.019289465785132097</v>
      </c>
      <c r="K34" s="118">
        <f t="shared" si="3"/>
        <v>0.023050911613232857</v>
      </c>
    </row>
    <row r="35" spans="1:11" ht="12" customHeight="1">
      <c r="A35" s="39">
        <v>1997</v>
      </c>
      <c r="B35" s="49">
        <v>271.36</v>
      </c>
      <c r="C35" s="52">
        <v>19.748953974895397</v>
      </c>
      <c r="D35" s="58">
        <v>0.783</v>
      </c>
      <c r="E35" s="58" t="s">
        <v>10</v>
      </c>
      <c r="F35" s="53">
        <f t="shared" si="0"/>
        <v>20.531953974895398</v>
      </c>
      <c r="G35" s="58">
        <v>10.932</v>
      </c>
      <c r="H35" s="58" t="s">
        <v>10</v>
      </c>
      <c r="I35" s="53">
        <f t="shared" si="1"/>
        <v>9.599953974895397</v>
      </c>
      <c r="J35" s="118">
        <f t="shared" si="2"/>
        <v>0.035377188881542586</v>
      </c>
      <c r="K35" s="118">
        <f t="shared" si="3"/>
        <v>0.042275740713443394</v>
      </c>
    </row>
    <row r="36" spans="1:11" ht="12" customHeight="1">
      <c r="A36" s="39">
        <v>1998</v>
      </c>
      <c r="B36" s="49">
        <v>274.626</v>
      </c>
      <c r="C36" s="52">
        <v>22.92887029288703</v>
      </c>
      <c r="D36" s="56">
        <v>0.474137</v>
      </c>
      <c r="E36" s="56" t="s">
        <v>10</v>
      </c>
      <c r="F36" s="53">
        <f t="shared" si="0"/>
        <v>23.40300729288703</v>
      </c>
      <c r="G36" s="56">
        <v>11.285565000000002</v>
      </c>
      <c r="H36" s="56" t="s">
        <v>10</v>
      </c>
      <c r="I36" s="53">
        <f t="shared" si="1"/>
        <v>12.117442292887027</v>
      </c>
      <c r="J36" s="118">
        <f t="shared" si="2"/>
        <v>0.04412343439036008</v>
      </c>
      <c r="K36" s="118">
        <f t="shared" si="3"/>
        <v>0.0527275040964803</v>
      </c>
    </row>
    <row r="37" spans="1:11" ht="12" customHeight="1">
      <c r="A37" s="39">
        <v>1999</v>
      </c>
      <c r="B37" s="49">
        <v>277.79</v>
      </c>
      <c r="C37" s="52">
        <v>18.242677824267783</v>
      </c>
      <c r="D37" s="56">
        <v>0.796258</v>
      </c>
      <c r="E37" s="56" t="s">
        <v>10</v>
      </c>
      <c r="F37" s="53">
        <f t="shared" si="0"/>
        <v>19.038935824267785</v>
      </c>
      <c r="G37" s="56">
        <v>9.856104</v>
      </c>
      <c r="H37" s="56" t="s">
        <v>10</v>
      </c>
      <c r="I37" s="53">
        <f t="shared" si="1"/>
        <v>9.182831824267785</v>
      </c>
      <c r="J37" s="118">
        <f t="shared" si="2"/>
        <v>0.03305674007080091</v>
      </c>
      <c r="K37" s="118">
        <f t="shared" si="3"/>
        <v>0.039502804384607085</v>
      </c>
    </row>
    <row r="38" spans="1:11" ht="12" customHeight="1">
      <c r="A38" s="39">
        <v>2000</v>
      </c>
      <c r="B38" s="49">
        <v>280.976</v>
      </c>
      <c r="C38" s="52">
        <v>13.221757322175732</v>
      </c>
      <c r="D38" s="56">
        <v>0.8004519999999998</v>
      </c>
      <c r="E38" s="56" t="s">
        <v>10</v>
      </c>
      <c r="F38" s="53">
        <f t="shared" si="0"/>
        <v>14.022209322175732</v>
      </c>
      <c r="G38" s="52">
        <v>10.592728999999999</v>
      </c>
      <c r="H38" s="56" t="s">
        <v>10</v>
      </c>
      <c r="I38" s="53">
        <f t="shared" si="1"/>
        <v>3.429480322175733</v>
      </c>
      <c r="J38" s="118">
        <f t="shared" si="2"/>
        <v>0.012205598777745193</v>
      </c>
      <c r="K38" s="118">
        <f t="shared" si="3"/>
        <v>0.014585690539405506</v>
      </c>
    </row>
    <row r="39" spans="1:11" ht="12" customHeight="1">
      <c r="A39" s="87">
        <v>2001</v>
      </c>
      <c r="B39" s="88">
        <v>283.920402</v>
      </c>
      <c r="C39" s="89">
        <v>15.06276150627615</v>
      </c>
      <c r="D39" s="90">
        <v>0.90765</v>
      </c>
      <c r="E39" s="90" t="s">
        <v>10</v>
      </c>
      <c r="F39" s="91">
        <f aca="true" t="shared" si="5" ref="F39:F44">SUM(C39,D39,E39)</f>
        <v>15.97041150627615</v>
      </c>
      <c r="G39" s="89">
        <v>10.771569</v>
      </c>
      <c r="H39" s="90" t="s">
        <v>10</v>
      </c>
      <c r="I39" s="91">
        <f aca="true" t="shared" si="6" ref="I39:I44">F39-SUM(G39,H39)</f>
        <v>5.198842506276151</v>
      </c>
      <c r="J39" s="119">
        <f aca="true" t="shared" si="7" ref="J39:J44">IF(I39=0,0,IF(B39=0,0,I39/B39))</f>
        <v>0.01831091555821392</v>
      </c>
      <c r="K39" s="119">
        <f t="shared" si="3"/>
        <v>0.021881544092065636</v>
      </c>
    </row>
    <row r="40" spans="1:11" ht="12" customHeight="1">
      <c r="A40" s="87">
        <v>2002</v>
      </c>
      <c r="B40" s="88">
        <v>286.78756</v>
      </c>
      <c r="C40" s="89">
        <v>9.673640167364017</v>
      </c>
      <c r="D40" s="90">
        <v>0.8631819999999999</v>
      </c>
      <c r="E40" s="90" t="s">
        <v>10</v>
      </c>
      <c r="F40" s="91">
        <f t="shared" si="5"/>
        <v>10.536822167364017</v>
      </c>
      <c r="G40" s="89">
        <v>9.894386000000003</v>
      </c>
      <c r="H40" s="90" t="s">
        <v>10</v>
      </c>
      <c r="I40" s="91">
        <f t="shared" si="6"/>
        <v>0.6424361673640142</v>
      </c>
      <c r="J40" s="119">
        <f t="shared" si="7"/>
        <v>0.00224011169579327</v>
      </c>
      <c r="K40" s="119">
        <f t="shared" si="3"/>
        <v>0.002676933476472958</v>
      </c>
    </row>
    <row r="41" spans="1:11" ht="12" customHeight="1">
      <c r="A41" s="87">
        <v>2003</v>
      </c>
      <c r="B41" s="88">
        <v>289.517581</v>
      </c>
      <c r="C41" s="89">
        <v>15.06276150627615</v>
      </c>
      <c r="D41" s="90">
        <v>1.202721</v>
      </c>
      <c r="E41" s="90" t="s">
        <v>10</v>
      </c>
      <c r="F41" s="91">
        <f t="shared" si="5"/>
        <v>16.26548250627615</v>
      </c>
      <c r="G41" s="89">
        <v>7.494024</v>
      </c>
      <c r="H41" s="90" t="s">
        <v>10</v>
      </c>
      <c r="I41" s="91">
        <f t="shared" si="6"/>
        <v>8.77145850627615</v>
      </c>
      <c r="J41" s="119">
        <f t="shared" si="7"/>
        <v>0.030296807799993847</v>
      </c>
      <c r="K41" s="119">
        <f t="shared" si="3"/>
        <v>0.03620468532099265</v>
      </c>
    </row>
    <row r="42" spans="1:11" ht="12" customHeight="1">
      <c r="A42" s="87">
        <v>2004</v>
      </c>
      <c r="B42" s="88">
        <v>292.19189</v>
      </c>
      <c r="C42" s="89">
        <v>15.682008368200838</v>
      </c>
      <c r="D42" s="90">
        <v>1.3459469999999998</v>
      </c>
      <c r="E42" s="90" t="s">
        <v>10</v>
      </c>
      <c r="F42" s="91">
        <f t="shared" si="5"/>
        <v>17.02795536820084</v>
      </c>
      <c r="G42" s="89">
        <v>11.200380000000001</v>
      </c>
      <c r="H42" s="90" t="s">
        <v>10</v>
      </c>
      <c r="I42" s="91">
        <f t="shared" si="6"/>
        <v>5.827575368200838</v>
      </c>
      <c r="J42" s="119">
        <f t="shared" si="7"/>
        <v>0.019944343315623298</v>
      </c>
      <c r="K42" s="119">
        <f t="shared" si="3"/>
        <v>0.023833490262169844</v>
      </c>
    </row>
    <row r="43" spans="1:11" ht="12" customHeight="1">
      <c r="A43" s="87">
        <v>2005</v>
      </c>
      <c r="B43" s="88">
        <v>294.914085</v>
      </c>
      <c r="C43" s="89">
        <v>16.15062761506276</v>
      </c>
      <c r="D43" s="90">
        <v>1.686664</v>
      </c>
      <c r="E43" s="90" t="s">
        <v>10</v>
      </c>
      <c r="F43" s="91">
        <f t="shared" si="5"/>
        <v>17.83729161506276</v>
      </c>
      <c r="G43" s="89">
        <v>9.032388</v>
      </c>
      <c r="H43" s="90" t="s">
        <v>10</v>
      </c>
      <c r="I43" s="91">
        <f t="shared" si="6"/>
        <v>8.804903615062761</v>
      </c>
      <c r="J43" s="119">
        <f t="shared" si="7"/>
        <v>0.029855826028325372</v>
      </c>
      <c r="K43" s="119">
        <f t="shared" si="3"/>
        <v>0.03567771210384882</v>
      </c>
    </row>
    <row r="44" spans="1:11" ht="12" customHeight="1">
      <c r="A44" s="39">
        <v>2006</v>
      </c>
      <c r="B44" s="49">
        <v>297.646557</v>
      </c>
      <c r="C44" s="52">
        <v>14.84518828451883</v>
      </c>
      <c r="D44" s="56">
        <v>1.2887339999999998</v>
      </c>
      <c r="E44" s="56" t="s">
        <v>10</v>
      </c>
      <c r="F44" s="53">
        <f t="shared" si="5"/>
        <v>16.13392228451883</v>
      </c>
      <c r="G44" s="52">
        <v>11.010601999999999</v>
      </c>
      <c r="H44" s="56" t="s">
        <v>10</v>
      </c>
      <c r="I44" s="53">
        <f t="shared" si="6"/>
        <v>5.123320284518833</v>
      </c>
      <c r="J44" s="118">
        <f t="shared" si="7"/>
        <v>0.017212765153936698</v>
      </c>
      <c r="K44" s="118">
        <f t="shared" si="3"/>
        <v>0.020569254358954354</v>
      </c>
    </row>
    <row r="45" spans="1:11" ht="12" customHeight="1">
      <c r="A45" s="39">
        <v>2007</v>
      </c>
      <c r="B45" s="49">
        <v>300.574481</v>
      </c>
      <c r="C45" s="62">
        <v>10.97907949790795</v>
      </c>
      <c r="D45" s="62">
        <v>1.3121019999999999</v>
      </c>
      <c r="E45" s="56" t="s">
        <v>10</v>
      </c>
      <c r="F45" s="53">
        <f aca="true" t="shared" si="8" ref="F45:F57">SUM(C45,D45,E45)</f>
        <v>12.29118149790795</v>
      </c>
      <c r="G45" s="62">
        <v>8.941996999999999</v>
      </c>
      <c r="H45" s="56" t="s">
        <v>10</v>
      </c>
      <c r="I45" s="53">
        <f aca="true" t="shared" si="9" ref="I45:I50">F45-SUM(G45,H45)</f>
        <v>3.3491844979079506</v>
      </c>
      <c r="J45" s="118">
        <f aca="true" t="shared" si="10" ref="J45:J50">IF(I45=0,0,IF(B45=0,0,I45/B45))</f>
        <v>0.011142610932123511</v>
      </c>
      <c r="K45" s="118">
        <f t="shared" si="3"/>
        <v>0.013315420063887596</v>
      </c>
    </row>
    <row r="46" spans="1:11" ht="12" customHeight="1">
      <c r="A46" s="39">
        <v>2008</v>
      </c>
      <c r="B46" s="49">
        <v>303.506469</v>
      </c>
      <c r="C46" s="62">
        <v>7.8326359832635974</v>
      </c>
      <c r="D46" s="62">
        <v>1.5279940000000003</v>
      </c>
      <c r="E46" s="56" t="s">
        <v>10</v>
      </c>
      <c r="F46" s="53">
        <f t="shared" si="8"/>
        <v>9.360629983263598</v>
      </c>
      <c r="G46" s="62">
        <v>6.304460999999999</v>
      </c>
      <c r="H46" s="56" t="s">
        <v>10</v>
      </c>
      <c r="I46" s="53">
        <f t="shared" si="9"/>
        <v>3.056168983263599</v>
      </c>
      <c r="J46" s="118">
        <f t="shared" si="10"/>
        <v>0.010069534904258002</v>
      </c>
      <c r="K46" s="118">
        <f aca="true" t="shared" si="11" ref="K46:K51">J46*1.195</f>
        <v>0.012033094210588312</v>
      </c>
    </row>
    <row r="47" spans="1:11" ht="12" customHeight="1">
      <c r="A47" s="39">
        <v>2009</v>
      </c>
      <c r="B47" s="49">
        <v>306.207719</v>
      </c>
      <c r="C47" s="62">
        <v>13.807531380753137</v>
      </c>
      <c r="D47" s="62">
        <v>1.3275</v>
      </c>
      <c r="E47" s="56" t="s">
        <v>10</v>
      </c>
      <c r="F47" s="53">
        <f t="shared" si="8"/>
        <v>15.135031380753137</v>
      </c>
      <c r="G47" s="62">
        <v>7.451497000000001</v>
      </c>
      <c r="H47" s="56" t="s">
        <v>10</v>
      </c>
      <c r="I47" s="53">
        <f t="shared" si="9"/>
        <v>7.683534380753136</v>
      </c>
      <c r="J47" s="118">
        <f t="shared" si="10"/>
        <v>0.025092556144063555</v>
      </c>
      <c r="K47" s="118">
        <f t="shared" si="11"/>
        <v>0.02998560459215595</v>
      </c>
    </row>
    <row r="48" spans="1:11" ht="12" customHeight="1">
      <c r="A48" s="39">
        <v>2010</v>
      </c>
      <c r="B48" s="49">
        <v>308.833264</v>
      </c>
      <c r="C48" s="62">
        <v>5.2719665271966525</v>
      </c>
      <c r="D48" s="62">
        <v>1.914182</v>
      </c>
      <c r="E48" s="56" t="s">
        <v>10</v>
      </c>
      <c r="F48" s="53">
        <f t="shared" si="8"/>
        <v>7.186148527196653</v>
      </c>
      <c r="G48" s="62">
        <v>7.008322</v>
      </c>
      <c r="H48" s="56" t="s">
        <v>10</v>
      </c>
      <c r="I48" s="53">
        <f t="shared" si="9"/>
        <v>0.17782652719665304</v>
      </c>
      <c r="J48" s="118">
        <f t="shared" si="10"/>
        <v>0.0005758010807950177</v>
      </c>
      <c r="K48" s="118">
        <f t="shared" si="11"/>
        <v>0.0006880822915500463</v>
      </c>
    </row>
    <row r="49" spans="1:11" ht="12" customHeight="1">
      <c r="A49" s="81">
        <v>2011</v>
      </c>
      <c r="B49" s="82">
        <v>310.946962</v>
      </c>
      <c r="C49" s="106">
        <v>10.460251046025103</v>
      </c>
      <c r="D49" s="106">
        <v>1.065027</v>
      </c>
      <c r="E49" s="84" t="s">
        <v>10</v>
      </c>
      <c r="F49" s="85">
        <f t="shared" si="8"/>
        <v>11.525278046025104</v>
      </c>
      <c r="G49" s="106">
        <v>9.646218999999999</v>
      </c>
      <c r="H49" s="84" t="s">
        <v>10</v>
      </c>
      <c r="I49" s="85">
        <f t="shared" si="9"/>
        <v>1.8790590460251053</v>
      </c>
      <c r="J49" s="120">
        <f t="shared" si="10"/>
        <v>0.006043021079669225</v>
      </c>
      <c r="K49" s="120">
        <f t="shared" si="11"/>
        <v>0.0072214101902047245</v>
      </c>
    </row>
    <row r="50" spans="1:11" ht="12" customHeight="1">
      <c r="A50" s="115">
        <v>2012</v>
      </c>
      <c r="B50" s="82">
        <v>313.149997</v>
      </c>
      <c r="C50" s="106">
        <v>9.874476987447698</v>
      </c>
      <c r="D50" s="106">
        <v>2.44524417</v>
      </c>
      <c r="E50" s="84" t="s">
        <v>10</v>
      </c>
      <c r="F50" s="85">
        <f t="shared" si="8"/>
        <v>12.319721157447699</v>
      </c>
      <c r="G50" s="106">
        <v>8.741131000000001</v>
      </c>
      <c r="H50" s="84" t="s">
        <v>10</v>
      </c>
      <c r="I50" s="85">
        <f t="shared" si="9"/>
        <v>3.5785901574476977</v>
      </c>
      <c r="J50" s="120">
        <f t="shared" si="10"/>
        <v>0.011427718958105876</v>
      </c>
      <c r="K50" s="120">
        <f t="shared" si="11"/>
        <v>0.013656124154936522</v>
      </c>
    </row>
    <row r="51" spans="1:11" ht="12" customHeight="1">
      <c r="A51" s="81">
        <v>2013</v>
      </c>
      <c r="B51" s="82">
        <v>315.335976</v>
      </c>
      <c r="C51" s="106">
        <v>7.564853556485356</v>
      </c>
      <c r="D51" s="106">
        <v>1.9237333299999995</v>
      </c>
      <c r="E51" s="84" t="s">
        <v>10</v>
      </c>
      <c r="F51" s="85">
        <f t="shared" si="8"/>
        <v>9.488586886485356</v>
      </c>
      <c r="G51" s="106">
        <v>9.056238849999998</v>
      </c>
      <c r="H51" s="84" t="s">
        <v>10</v>
      </c>
      <c r="I51" s="85">
        <f aca="true" t="shared" si="12" ref="I51:I57">F51-SUM(G51,H51)</f>
        <v>0.432348036485358</v>
      </c>
      <c r="J51" s="120">
        <f aca="true" t="shared" si="13" ref="J51:J57">IF(I51=0,0,IF(B51=0,0,I51/B51))</f>
        <v>0.0013710710778060986</v>
      </c>
      <c r="K51" s="120">
        <f t="shared" si="11"/>
        <v>0.0016384299379782878</v>
      </c>
    </row>
    <row r="52" spans="1:11" ht="12" customHeight="1">
      <c r="A52" s="81">
        <v>2014</v>
      </c>
      <c r="B52" s="82">
        <v>317.519206</v>
      </c>
      <c r="C52" s="106">
        <v>5.861087866108787</v>
      </c>
      <c r="D52" s="106">
        <v>2.6851855000000002</v>
      </c>
      <c r="E52" s="84" t="s">
        <v>10</v>
      </c>
      <c r="F52" s="85">
        <f t="shared" si="8"/>
        <v>8.546273366108787</v>
      </c>
      <c r="G52" s="106">
        <v>6.299627999999999</v>
      </c>
      <c r="H52" s="84" t="s">
        <v>10</v>
      </c>
      <c r="I52" s="85">
        <f t="shared" si="12"/>
        <v>2.2466453661087877</v>
      </c>
      <c r="J52" s="120">
        <f t="shared" si="13"/>
        <v>0.007075620383444735</v>
      </c>
      <c r="K52" s="120">
        <f aca="true" t="shared" si="14" ref="K52:K57">J52*1.195</f>
        <v>0.008455366358216459</v>
      </c>
    </row>
    <row r="53" spans="1:11" ht="12" customHeight="1">
      <c r="A53" s="81">
        <v>2015</v>
      </c>
      <c r="B53" s="82">
        <v>319.83219</v>
      </c>
      <c r="C53" s="106">
        <v>6.02510460251046</v>
      </c>
      <c r="D53" s="106">
        <v>1.8471359299999999</v>
      </c>
      <c r="E53" s="84" t="s">
        <v>10</v>
      </c>
      <c r="F53" s="85">
        <f t="shared" si="8"/>
        <v>7.87224053251046</v>
      </c>
      <c r="G53" s="106">
        <v>5.80467052</v>
      </c>
      <c r="H53" s="84" t="s">
        <v>10</v>
      </c>
      <c r="I53" s="85">
        <f t="shared" si="12"/>
        <v>2.06757001251046</v>
      </c>
      <c r="J53" s="120">
        <f t="shared" si="13"/>
        <v>0.006464546337598039</v>
      </c>
      <c r="K53" s="120">
        <f t="shared" si="14"/>
        <v>0.007725132873429657</v>
      </c>
    </row>
    <row r="54" spans="1:11" ht="12" customHeight="1">
      <c r="A54" s="146">
        <v>2016</v>
      </c>
      <c r="B54" s="147">
        <v>322.114094</v>
      </c>
      <c r="C54" s="151">
        <v>4.518828451882845</v>
      </c>
      <c r="D54" s="151">
        <v>1.39439036</v>
      </c>
      <c r="E54" s="132" t="s">
        <v>10</v>
      </c>
      <c r="F54" s="131">
        <f t="shared" si="8"/>
        <v>5.913218811882845</v>
      </c>
      <c r="G54" s="151">
        <v>5.034981849999999</v>
      </c>
      <c r="H54" s="132" t="s">
        <v>10</v>
      </c>
      <c r="I54" s="131">
        <f t="shared" si="12"/>
        <v>0.8782369618828456</v>
      </c>
      <c r="J54" s="135">
        <f t="shared" si="13"/>
        <v>0.002726477910286178</v>
      </c>
      <c r="K54" s="135">
        <f t="shared" si="14"/>
        <v>0.0032581411027919832</v>
      </c>
    </row>
    <row r="55" spans="1:11" ht="12" customHeight="1">
      <c r="A55" s="146">
        <v>2017</v>
      </c>
      <c r="B55" s="147">
        <v>324.296746</v>
      </c>
      <c r="C55" s="151">
        <v>4.351464435146443</v>
      </c>
      <c r="D55" s="151">
        <v>1.44586387</v>
      </c>
      <c r="E55" s="132" t="s">
        <v>10</v>
      </c>
      <c r="F55" s="131">
        <f t="shared" si="8"/>
        <v>5.7973283051464435</v>
      </c>
      <c r="G55" s="151">
        <v>4.08252341</v>
      </c>
      <c r="H55" s="132" t="s">
        <v>10</v>
      </c>
      <c r="I55" s="131">
        <f t="shared" si="12"/>
        <v>1.7148048951464432</v>
      </c>
      <c r="J55" s="135">
        <f t="shared" si="13"/>
        <v>0.005287764728747674</v>
      </c>
      <c r="K55" s="135">
        <f t="shared" si="14"/>
        <v>0.00631887885085347</v>
      </c>
    </row>
    <row r="56" spans="1:11" ht="12" customHeight="1">
      <c r="A56" s="176" t="s">
        <v>83</v>
      </c>
      <c r="B56" s="123">
        <v>326.163263</v>
      </c>
      <c r="C56" s="185">
        <v>4.129787187336531</v>
      </c>
      <c r="D56" s="185">
        <v>0.85245018</v>
      </c>
      <c r="E56" s="186" t="s">
        <v>10</v>
      </c>
      <c r="F56" s="187">
        <f t="shared" si="8"/>
        <v>4.9822373673365306</v>
      </c>
      <c r="G56" s="185">
        <v>3.3699388800000003</v>
      </c>
      <c r="H56" s="186" t="s">
        <v>10</v>
      </c>
      <c r="I56" s="187">
        <f t="shared" si="12"/>
        <v>1.6122984873365303</v>
      </c>
      <c r="J56" s="188">
        <f t="shared" si="13"/>
        <v>0.004943225280820576</v>
      </c>
      <c r="K56" s="135">
        <f t="shared" si="14"/>
        <v>0.005907154210580588</v>
      </c>
    </row>
    <row r="57" spans="1:11" ht="12" customHeight="1" thickBot="1">
      <c r="A57" s="176" t="s">
        <v>84</v>
      </c>
      <c r="B57" s="173">
        <v>327.776541</v>
      </c>
      <c r="C57" s="181">
        <v>5.05273511785283</v>
      </c>
      <c r="D57" s="134">
        <v>1.617415642</v>
      </c>
      <c r="E57" s="182" t="s">
        <v>10</v>
      </c>
      <c r="F57" s="183">
        <f t="shared" si="8"/>
        <v>6.67015075985283</v>
      </c>
      <c r="G57" s="134">
        <v>4.0342228</v>
      </c>
      <c r="H57" s="182" t="s">
        <v>10</v>
      </c>
      <c r="I57" s="183">
        <f t="shared" si="12"/>
        <v>2.63592795985283</v>
      </c>
      <c r="J57" s="184">
        <f t="shared" si="13"/>
        <v>0.008041844458456317</v>
      </c>
      <c r="K57" s="135">
        <f t="shared" si="14"/>
        <v>0.0096100041278553</v>
      </c>
    </row>
    <row r="58" spans="1:11" ht="12" customHeight="1" thickTop="1">
      <c r="A58" s="312" t="s">
        <v>30</v>
      </c>
      <c r="B58" s="313"/>
      <c r="C58" s="313"/>
      <c r="D58" s="313"/>
      <c r="E58" s="313"/>
      <c r="F58" s="313"/>
      <c r="G58" s="313"/>
      <c r="H58" s="313"/>
      <c r="I58" s="313"/>
      <c r="J58" s="313"/>
      <c r="K58" s="314"/>
    </row>
    <row r="59" spans="1:11" ht="12" customHeight="1">
      <c r="A59" s="319"/>
      <c r="B59" s="320"/>
      <c r="C59" s="320"/>
      <c r="D59" s="320"/>
      <c r="E59" s="320"/>
      <c r="F59" s="320"/>
      <c r="G59" s="320"/>
      <c r="H59" s="320"/>
      <c r="I59" s="320"/>
      <c r="J59" s="320"/>
      <c r="K59" s="321"/>
    </row>
    <row r="60" spans="1:11" ht="12" customHeight="1">
      <c r="A60" s="276" t="s">
        <v>89</v>
      </c>
      <c r="B60" s="277"/>
      <c r="C60" s="277"/>
      <c r="D60" s="277"/>
      <c r="E60" s="277"/>
      <c r="F60" s="277"/>
      <c r="G60" s="277"/>
      <c r="H60" s="277"/>
      <c r="I60" s="277"/>
      <c r="J60" s="277"/>
      <c r="K60" s="278"/>
    </row>
    <row r="61" spans="1:11" ht="12" customHeight="1">
      <c r="A61" s="282"/>
      <c r="B61" s="283"/>
      <c r="C61" s="283"/>
      <c r="D61" s="283"/>
      <c r="E61" s="283"/>
      <c r="F61" s="283"/>
      <c r="G61" s="283"/>
      <c r="H61" s="283"/>
      <c r="I61" s="283"/>
      <c r="J61" s="283"/>
      <c r="K61" s="284"/>
    </row>
    <row r="62" spans="1:11" ht="12" customHeight="1">
      <c r="A62" s="309"/>
      <c r="B62" s="310"/>
      <c r="C62" s="310"/>
      <c r="D62" s="310"/>
      <c r="E62" s="310"/>
      <c r="F62" s="310"/>
      <c r="G62" s="310"/>
      <c r="H62" s="310"/>
      <c r="I62" s="310"/>
      <c r="J62" s="310"/>
      <c r="K62" s="311"/>
    </row>
    <row r="63" spans="1:11" ht="12" customHeight="1">
      <c r="A63" s="300" t="s">
        <v>85</v>
      </c>
      <c r="B63" s="301"/>
      <c r="C63" s="301"/>
      <c r="D63" s="301"/>
      <c r="E63" s="301"/>
      <c r="F63" s="301"/>
      <c r="G63" s="301"/>
      <c r="H63" s="301"/>
      <c r="I63" s="301"/>
      <c r="J63" s="301"/>
      <c r="K63" s="302"/>
    </row>
    <row r="64" spans="9:10" ht="12" customHeight="1">
      <c r="I64" s="33"/>
      <c r="J64" s="34"/>
    </row>
    <row r="65" spans="9:10" ht="12" customHeight="1">
      <c r="I65" s="33"/>
      <c r="J65" s="34"/>
    </row>
  </sheetData>
  <sheetProtection/>
  <mergeCells count="21">
    <mergeCell ref="J1:K1"/>
    <mergeCell ref="I4:I6"/>
    <mergeCell ref="G2:H2"/>
    <mergeCell ref="I2:K3"/>
    <mergeCell ref="A1:I1"/>
    <mergeCell ref="D3:D6"/>
    <mergeCell ref="A63:K63"/>
    <mergeCell ref="F3:F6"/>
    <mergeCell ref="G3:G6"/>
    <mergeCell ref="H3:H6"/>
    <mergeCell ref="J7:K7"/>
    <mergeCell ref="C7:I7"/>
    <mergeCell ref="A62:K62"/>
    <mergeCell ref="J5:J6"/>
    <mergeCell ref="E3:E6"/>
    <mergeCell ref="B2:B6"/>
    <mergeCell ref="A60:K61"/>
    <mergeCell ref="C3:C6"/>
    <mergeCell ref="A58:K58"/>
    <mergeCell ref="A2:A6"/>
    <mergeCell ref="A59:K59"/>
  </mergeCells>
  <printOptions horizontalCentered="1" verticalCentered="1"/>
  <pageMargins left="0.75" right="0.75" top="0.699305555555556" bottom="0.449305556" header="0" footer="0"/>
  <pageSetup fitToHeight="1" fitToWidth="1" horizontalDpi="600" verticalDpi="600" orientation="landscape" scale="77" r:id="rId1"/>
  <ignoredErrors>
    <ignoredError sqref="A56:A57" numberStoredAsText="1"/>
  </ignoredErrors>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BB71"/>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1" customWidth="1"/>
  </cols>
  <sheetData>
    <row r="1" spans="1:11" s="45" customFormat="1" ht="12" customHeight="1" thickBot="1">
      <c r="A1" s="299" t="s">
        <v>57</v>
      </c>
      <c r="B1" s="299"/>
      <c r="C1" s="299"/>
      <c r="D1" s="299"/>
      <c r="E1" s="299"/>
      <c r="F1" s="299"/>
      <c r="G1" s="299"/>
      <c r="H1" s="299"/>
      <c r="I1" s="299"/>
      <c r="J1" s="296" t="s">
        <v>9</v>
      </c>
      <c r="K1" s="296"/>
    </row>
    <row r="2" spans="1:11" ht="12" customHeight="1" thickTop="1">
      <c r="A2" s="269" t="s">
        <v>26</v>
      </c>
      <c r="B2" s="266" t="s">
        <v>27</v>
      </c>
      <c r="C2" s="10" t="s">
        <v>0</v>
      </c>
      <c r="D2" s="41"/>
      <c r="E2" s="41"/>
      <c r="F2" s="41"/>
      <c r="G2" s="294" t="s">
        <v>51</v>
      </c>
      <c r="H2" s="295"/>
      <c r="I2" s="287" t="s">
        <v>56</v>
      </c>
      <c r="J2" s="288"/>
      <c r="K2" s="288"/>
    </row>
    <row r="3" spans="1:11" ht="12" customHeight="1">
      <c r="A3" s="270"/>
      <c r="B3" s="267"/>
      <c r="C3" s="272" t="s">
        <v>5</v>
      </c>
      <c r="D3" s="272" t="s">
        <v>1</v>
      </c>
      <c r="E3" s="272" t="s">
        <v>14</v>
      </c>
      <c r="F3" s="272" t="s">
        <v>28</v>
      </c>
      <c r="G3" s="272" t="s">
        <v>3</v>
      </c>
      <c r="H3" s="315" t="s">
        <v>15</v>
      </c>
      <c r="I3" s="289"/>
      <c r="J3" s="290"/>
      <c r="K3" s="290"/>
    </row>
    <row r="4" spans="1:11" ht="12" customHeight="1">
      <c r="A4" s="270"/>
      <c r="B4" s="267"/>
      <c r="C4" s="273"/>
      <c r="D4" s="273"/>
      <c r="E4" s="273"/>
      <c r="F4" s="273"/>
      <c r="G4" s="273"/>
      <c r="H4" s="273"/>
      <c r="I4" s="275" t="s">
        <v>41</v>
      </c>
      <c r="J4" s="12" t="s">
        <v>22</v>
      </c>
      <c r="K4" s="11"/>
    </row>
    <row r="5" spans="1:11" ht="12" customHeight="1">
      <c r="A5" s="270"/>
      <c r="B5" s="267"/>
      <c r="C5" s="273"/>
      <c r="D5" s="273"/>
      <c r="E5" s="273"/>
      <c r="F5" s="273"/>
      <c r="G5" s="273"/>
      <c r="H5" s="273"/>
      <c r="I5" s="273"/>
      <c r="J5" s="297" t="s">
        <v>8</v>
      </c>
      <c r="K5" s="117" t="s">
        <v>92</v>
      </c>
    </row>
    <row r="6" spans="1:11" ht="12" customHeight="1">
      <c r="A6" s="271"/>
      <c r="B6" s="268"/>
      <c r="C6" s="274"/>
      <c r="D6" s="274"/>
      <c r="E6" s="274"/>
      <c r="F6" s="274"/>
      <c r="G6" s="274"/>
      <c r="H6" s="274"/>
      <c r="I6" s="274"/>
      <c r="J6" s="298"/>
      <c r="K6" s="48" t="s">
        <v>70</v>
      </c>
    </row>
    <row r="7" spans="1:12" ht="12" customHeight="1">
      <c r="A7" s="65"/>
      <c r="B7" s="51" t="s">
        <v>31</v>
      </c>
      <c r="C7" s="285" t="s">
        <v>36</v>
      </c>
      <c r="D7" s="286"/>
      <c r="E7" s="286"/>
      <c r="F7" s="286"/>
      <c r="G7" s="286"/>
      <c r="H7" s="286"/>
      <c r="I7" s="286"/>
      <c r="J7" s="291" t="s">
        <v>37</v>
      </c>
      <c r="K7" s="292"/>
      <c r="L7" s="65"/>
    </row>
    <row r="8" spans="1:54" s="22" customFormat="1" ht="12" customHeight="1">
      <c r="A8" s="39">
        <v>1970</v>
      </c>
      <c r="B8" s="49">
        <v>203.849</v>
      </c>
      <c r="C8" s="52">
        <v>69.4</v>
      </c>
      <c r="D8" s="55" t="s">
        <v>10</v>
      </c>
      <c r="E8" s="54">
        <v>6.6</v>
      </c>
      <c r="F8" s="53">
        <f aca="true" t="shared" si="0" ref="F8:F38">SUM(C8,D8,E8)</f>
        <v>76</v>
      </c>
      <c r="G8" s="54">
        <v>0.7</v>
      </c>
      <c r="H8" s="54">
        <v>4.4</v>
      </c>
      <c r="I8" s="53">
        <f aca="true" t="shared" si="1" ref="I8:I38">F8-SUM(G8,H8)</f>
        <v>70.9</v>
      </c>
      <c r="J8" s="118">
        <f aca="true" t="shared" si="2" ref="J8:J38">IF(I8=0,0,IF(B8=0,0,I8/B8))</f>
        <v>0.347806464588985</v>
      </c>
      <c r="K8" s="118">
        <f>J8/0.95</f>
        <v>0.3661120679884053</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row>
    <row r="9" spans="1:11" ht="12" customHeight="1">
      <c r="A9" s="87">
        <v>1971</v>
      </c>
      <c r="B9" s="88">
        <v>206.46599999999998</v>
      </c>
      <c r="C9" s="89">
        <v>70.7</v>
      </c>
      <c r="D9" s="93" t="s">
        <v>10</v>
      </c>
      <c r="E9" s="93">
        <v>4.4</v>
      </c>
      <c r="F9" s="91">
        <f t="shared" si="0"/>
        <v>75.10000000000001</v>
      </c>
      <c r="G9" s="93">
        <v>1.3</v>
      </c>
      <c r="H9" s="93">
        <v>10.6</v>
      </c>
      <c r="I9" s="91">
        <f t="shared" si="1"/>
        <v>63.20000000000001</v>
      </c>
      <c r="J9" s="119">
        <f t="shared" si="2"/>
        <v>0.30610366840060843</v>
      </c>
      <c r="K9" s="119">
        <f aca="true" t="shared" si="3" ref="K9:K45">J9/0.95</f>
        <v>0.32221438779011413</v>
      </c>
    </row>
    <row r="10" spans="1:11" ht="12" customHeight="1">
      <c r="A10" s="87">
        <v>1972</v>
      </c>
      <c r="B10" s="88">
        <v>208.917</v>
      </c>
      <c r="C10" s="89">
        <v>79.8</v>
      </c>
      <c r="D10" s="93" t="s">
        <v>10</v>
      </c>
      <c r="E10" s="93">
        <v>10.6</v>
      </c>
      <c r="F10" s="91">
        <f t="shared" si="0"/>
        <v>90.39999999999999</v>
      </c>
      <c r="G10" s="93">
        <v>18.9</v>
      </c>
      <c r="H10" s="93">
        <v>0.4</v>
      </c>
      <c r="I10" s="91">
        <f t="shared" si="1"/>
        <v>71.1</v>
      </c>
      <c r="J10" s="119">
        <f t="shared" si="2"/>
        <v>0.3403265411622797</v>
      </c>
      <c r="K10" s="119">
        <f t="shared" si="3"/>
        <v>0.3582384643813471</v>
      </c>
    </row>
    <row r="11" spans="1:11" ht="12" customHeight="1">
      <c r="A11" s="87">
        <v>1973</v>
      </c>
      <c r="B11" s="88">
        <v>210.985</v>
      </c>
      <c r="C11" s="89">
        <v>43.7</v>
      </c>
      <c r="D11" s="93" t="s">
        <v>10</v>
      </c>
      <c r="E11" s="93">
        <v>0.4</v>
      </c>
      <c r="F11" s="91">
        <f t="shared" si="0"/>
        <v>44.1</v>
      </c>
      <c r="G11" s="93">
        <v>12.1</v>
      </c>
      <c r="H11" s="93">
        <v>0.2</v>
      </c>
      <c r="I11" s="91">
        <f t="shared" si="1"/>
        <v>31.800000000000004</v>
      </c>
      <c r="J11" s="119">
        <f t="shared" si="2"/>
        <v>0.15072161528070718</v>
      </c>
      <c r="K11" s="119">
        <f t="shared" si="3"/>
        <v>0.15865433187442862</v>
      </c>
    </row>
    <row r="12" spans="1:11" ht="12" customHeight="1">
      <c r="A12" s="87">
        <v>1974</v>
      </c>
      <c r="B12" s="88">
        <v>212.932</v>
      </c>
      <c r="C12" s="89">
        <v>85.2</v>
      </c>
      <c r="D12" s="93" t="s">
        <v>10</v>
      </c>
      <c r="E12" s="93">
        <v>0.2</v>
      </c>
      <c r="F12" s="91">
        <f t="shared" si="0"/>
        <v>85.4</v>
      </c>
      <c r="G12" s="93">
        <v>15.8</v>
      </c>
      <c r="H12" s="93">
        <v>2.5</v>
      </c>
      <c r="I12" s="91">
        <f t="shared" si="1"/>
        <v>67.10000000000001</v>
      </c>
      <c r="J12" s="119">
        <f t="shared" si="2"/>
        <v>0.31512407717017643</v>
      </c>
      <c r="K12" s="119">
        <f t="shared" si="3"/>
        <v>0.3317095549159752</v>
      </c>
    </row>
    <row r="13" spans="1:11" ht="12" customHeight="1">
      <c r="A13" s="87">
        <v>1975</v>
      </c>
      <c r="B13" s="88">
        <v>214.931</v>
      </c>
      <c r="C13" s="89">
        <v>77.52</v>
      </c>
      <c r="D13" s="93" t="s">
        <v>10</v>
      </c>
      <c r="E13" s="93">
        <v>2.5</v>
      </c>
      <c r="F13" s="91">
        <f t="shared" si="0"/>
        <v>80.02</v>
      </c>
      <c r="G13" s="93">
        <v>24.2</v>
      </c>
      <c r="H13" s="93">
        <v>2.1</v>
      </c>
      <c r="I13" s="91">
        <f t="shared" si="1"/>
        <v>53.72</v>
      </c>
      <c r="J13" s="119">
        <f t="shared" si="2"/>
        <v>0.24994067863639957</v>
      </c>
      <c r="K13" s="119">
        <f t="shared" si="3"/>
        <v>0.2630954511962101</v>
      </c>
    </row>
    <row r="14" spans="1:11" ht="12" customHeight="1">
      <c r="A14" s="39">
        <v>1976</v>
      </c>
      <c r="B14" s="49">
        <v>217.095</v>
      </c>
      <c r="C14" s="52">
        <v>35.34</v>
      </c>
      <c r="D14" s="55" t="s">
        <v>10</v>
      </c>
      <c r="E14" s="55">
        <v>2.1</v>
      </c>
      <c r="F14" s="53">
        <f t="shared" si="0"/>
        <v>37.440000000000005</v>
      </c>
      <c r="G14" s="55">
        <v>11.1</v>
      </c>
      <c r="H14" s="55">
        <v>0.4</v>
      </c>
      <c r="I14" s="53">
        <f t="shared" si="1"/>
        <v>25.940000000000005</v>
      </c>
      <c r="J14" s="118">
        <f t="shared" si="2"/>
        <v>0.11948686059098554</v>
      </c>
      <c r="K14" s="118">
        <f t="shared" si="3"/>
        <v>0.1257756427273532</v>
      </c>
    </row>
    <row r="15" spans="1:11" ht="12" customHeight="1">
      <c r="A15" s="39">
        <v>1977</v>
      </c>
      <c r="B15" s="49">
        <v>219.179</v>
      </c>
      <c r="C15" s="52">
        <v>57.190000000000005</v>
      </c>
      <c r="D15" s="55" t="s">
        <v>10</v>
      </c>
      <c r="E15" s="55">
        <v>0.4</v>
      </c>
      <c r="F15" s="53">
        <f t="shared" si="0"/>
        <v>57.59</v>
      </c>
      <c r="G15" s="55">
        <v>11.7</v>
      </c>
      <c r="H15" s="55">
        <v>0.4</v>
      </c>
      <c r="I15" s="53">
        <f t="shared" si="1"/>
        <v>45.49</v>
      </c>
      <c r="J15" s="118">
        <f t="shared" si="2"/>
        <v>0.20754725589586595</v>
      </c>
      <c r="K15" s="118">
        <f t="shared" si="3"/>
        <v>0.21847079567985891</v>
      </c>
    </row>
    <row r="16" spans="1:11" ht="12" customHeight="1">
      <c r="A16" s="39">
        <v>1978</v>
      </c>
      <c r="B16" s="49">
        <v>221.47699999999998</v>
      </c>
      <c r="C16" s="52">
        <v>45.125</v>
      </c>
      <c r="D16" s="55" t="s">
        <v>10</v>
      </c>
      <c r="E16" s="55">
        <v>0.4</v>
      </c>
      <c r="F16" s="53">
        <f t="shared" si="0"/>
        <v>45.525</v>
      </c>
      <c r="G16" s="55">
        <v>12.2</v>
      </c>
      <c r="H16" s="55">
        <v>0.7</v>
      </c>
      <c r="I16" s="53">
        <f t="shared" si="1"/>
        <v>32.625</v>
      </c>
      <c r="J16" s="118">
        <f t="shared" si="2"/>
        <v>0.14730649232200185</v>
      </c>
      <c r="K16" s="118">
        <f t="shared" si="3"/>
        <v>0.15505946560210723</v>
      </c>
    </row>
    <row r="17" spans="1:11" ht="12" customHeight="1">
      <c r="A17" s="39">
        <v>1979</v>
      </c>
      <c r="B17" s="49">
        <v>223.865</v>
      </c>
      <c r="C17" s="52">
        <v>43.605000000000004</v>
      </c>
      <c r="D17" s="55" t="s">
        <v>10</v>
      </c>
      <c r="E17" s="55">
        <v>0.7</v>
      </c>
      <c r="F17" s="53">
        <f t="shared" si="0"/>
        <v>44.30500000000001</v>
      </c>
      <c r="G17" s="55">
        <v>6.3</v>
      </c>
      <c r="H17" s="55">
        <v>3.6</v>
      </c>
      <c r="I17" s="53">
        <f t="shared" si="1"/>
        <v>34.40500000000001</v>
      </c>
      <c r="J17" s="118">
        <f t="shared" si="2"/>
        <v>0.15368637348401942</v>
      </c>
      <c r="K17" s="118">
        <f t="shared" si="3"/>
        <v>0.16177512998317833</v>
      </c>
    </row>
    <row r="18" spans="1:11" ht="12" customHeight="1">
      <c r="A18" s="39">
        <v>1980</v>
      </c>
      <c r="B18" s="49">
        <v>226.451</v>
      </c>
      <c r="C18" s="52">
        <v>67.545</v>
      </c>
      <c r="D18" s="55" t="s">
        <v>10</v>
      </c>
      <c r="E18" s="55">
        <v>3.6</v>
      </c>
      <c r="F18" s="53">
        <f t="shared" si="0"/>
        <v>71.145</v>
      </c>
      <c r="G18" s="55">
        <v>13.6</v>
      </c>
      <c r="H18" s="55">
        <v>3.4</v>
      </c>
      <c r="I18" s="53">
        <f t="shared" si="1"/>
        <v>54.144999999999996</v>
      </c>
      <c r="J18" s="118">
        <f t="shared" si="2"/>
        <v>0.23910249899536765</v>
      </c>
      <c r="K18" s="118">
        <f t="shared" si="3"/>
        <v>0.2516868410477554</v>
      </c>
    </row>
    <row r="19" spans="1:11" ht="12" customHeight="1">
      <c r="A19" s="87">
        <v>1981</v>
      </c>
      <c r="B19" s="88">
        <v>228.937</v>
      </c>
      <c r="C19" s="89">
        <v>37.24</v>
      </c>
      <c r="D19" s="93" t="s">
        <v>10</v>
      </c>
      <c r="E19" s="93">
        <v>3.4</v>
      </c>
      <c r="F19" s="91">
        <f t="shared" si="0"/>
        <v>40.64</v>
      </c>
      <c r="G19" s="93">
        <v>0.9</v>
      </c>
      <c r="H19" s="93">
        <v>0.6</v>
      </c>
      <c r="I19" s="91">
        <f t="shared" si="1"/>
        <v>39.14</v>
      </c>
      <c r="J19" s="119">
        <f t="shared" si="2"/>
        <v>0.1709640643495809</v>
      </c>
      <c r="K19" s="119">
        <f t="shared" si="3"/>
        <v>0.17996217299955883</v>
      </c>
    </row>
    <row r="20" spans="1:11" ht="12" customHeight="1">
      <c r="A20" s="87">
        <v>1982</v>
      </c>
      <c r="B20" s="88">
        <v>231.157</v>
      </c>
      <c r="C20" s="89">
        <v>67.735</v>
      </c>
      <c r="D20" s="93" t="s">
        <v>10</v>
      </c>
      <c r="E20" s="93">
        <v>0.6</v>
      </c>
      <c r="F20" s="91">
        <f t="shared" si="0"/>
        <v>68.335</v>
      </c>
      <c r="G20" s="93">
        <v>4.7</v>
      </c>
      <c r="H20" s="93">
        <v>1.8</v>
      </c>
      <c r="I20" s="91">
        <f t="shared" si="1"/>
        <v>61.834999999999994</v>
      </c>
      <c r="J20" s="119">
        <f t="shared" si="2"/>
        <v>0.26750217384721203</v>
      </c>
      <c r="K20" s="119">
        <f t="shared" si="3"/>
        <v>0.28158123562864423</v>
      </c>
    </row>
    <row r="21" spans="1:11" ht="12" customHeight="1">
      <c r="A21" s="87">
        <v>1983</v>
      </c>
      <c r="B21" s="88">
        <v>233.322</v>
      </c>
      <c r="C21" s="89">
        <v>35.53</v>
      </c>
      <c r="D21" s="93" t="s">
        <v>10</v>
      </c>
      <c r="E21" s="93">
        <v>1.8</v>
      </c>
      <c r="F21" s="91">
        <f t="shared" si="0"/>
        <v>37.33</v>
      </c>
      <c r="G21" s="93">
        <v>0.9</v>
      </c>
      <c r="H21" s="93">
        <v>0.3</v>
      </c>
      <c r="I21" s="91">
        <f t="shared" si="1"/>
        <v>36.129999999999995</v>
      </c>
      <c r="J21" s="119">
        <f t="shared" si="2"/>
        <v>0.15485037844695312</v>
      </c>
      <c r="K21" s="119">
        <f t="shared" si="3"/>
        <v>0.16300039836521382</v>
      </c>
    </row>
    <row r="22" spans="1:11" ht="12" customHeight="1">
      <c r="A22" s="87">
        <v>1984</v>
      </c>
      <c r="B22" s="88">
        <v>235.385</v>
      </c>
      <c r="C22" s="89">
        <v>69.92</v>
      </c>
      <c r="D22" s="93" t="s">
        <v>10</v>
      </c>
      <c r="E22" s="93">
        <v>0.3</v>
      </c>
      <c r="F22" s="91">
        <f t="shared" si="0"/>
        <v>70.22</v>
      </c>
      <c r="G22" s="93">
        <v>0.9</v>
      </c>
      <c r="H22" s="93">
        <v>4</v>
      </c>
      <c r="I22" s="91">
        <f t="shared" si="1"/>
        <v>65.32</v>
      </c>
      <c r="J22" s="119">
        <f t="shared" si="2"/>
        <v>0.2775028145378847</v>
      </c>
      <c r="K22" s="119">
        <f t="shared" si="3"/>
        <v>0.29210822582935236</v>
      </c>
    </row>
    <row r="23" spans="1:11" ht="12" customHeight="1">
      <c r="A23" s="87">
        <v>1985</v>
      </c>
      <c r="B23" s="88">
        <v>237.468</v>
      </c>
      <c r="C23" s="89">
        <v>57.855000000000004</v>
      </c>
      <c r="D23" s="93" t="s">
        <v>10</v>
      </c>
      <c r="E23" s="93">
        <v>4</v>
      </c>
      <c r="F23" s="91">
        <f t="shared" si="0"/>
        <v>61.855000000000004</v>
      </c>
      <c r="G23" s="93">
        <v>0.9</v>
      </c>
      <c r="H23" s="93">
        <v>2.6</v>
      </c>
      <c r="I23" s="91">
        <f t="shared" si="1"/>
        <v>58.355000000000004</v>
      </c>
      <c r="J23" s="119">
        <f t="shared" si="2"/>
        <v>0.2457383731702798</v>
      </c>
      <c r="K23" s="119">
        <f t="shared" si="3"/>
        <v>0.2586719717581893</v>
      </c>
    </row>
    <row r="24" spans="1:11" ht="12" customHeight="1">
      <c r="A24" s="39">
        <v>1986</v>
      </c>
      <c r="B24" s="49">
        <v>239.638</v>
      </c>
      <c r="C24" s="52">
        <v>41.705</v>
      </c>
      <c r="D24" s="55" t="s">
        <v>10</v>
      </c>
      <c r="E24" s="55">
        <v>2.6</v>
      </c>
      <c r="F24" s="53">
        <f t="shared" si="0"/>
        <v>44.305</v>
      </c>
      <c r="G24" s="55">
        <v>1.3</v>
      </c>
      <c r="H24" s="55">
        <v>1.6</v>
      </c>
      <c r="I24" s="53">
        <f t="shared" si="1"/>
        <v>41.405</v>
      </c>
      <c r="J24" s="118">
        <f t="shared" si="2"/>
        <v>0.17278144534673132</v>
      </c>
      <c r="K24" s="118">
        <f t="shared" si="3"/>
        <v>0.18187520562813825</v>
      </c>
    </row>
    <row r="25" spans="1:11" ht="12" customHeight="1">
      <c r="A25" s="39">
        <v>1987</v>
      </c>
      <c r="B25" s="49">
        <v>241.784</v>
      </c>
      <c r="C25" s="52">
        <v>68.02</v>
      </c>
      <c r="D25" s="55" t="s">
        <v>10</v>
      </c>
      <c r="E25" s="55">
        <v>1.6</v>
      </c>
      <c r="F25" s="53">
        <f t="shared" si="0"/>
        <v>69.61999999999999</v>
      </c>
      <c r="G25" s="55">
        <v>3.4</v>
      </c>
      <c r="H25" s="55">
        <v>1.7</v>
      </c>
      <c r="I25" s="53">
        <f t="shared" si="1"/>
        <v>64.52</v>
      </c>
      <c r="J25" s="118">
        <f t="shared" si="2"/>
        <v>0.2668497501902524</v>
      </c>
      <c r="K25" s="118">
        <f t="shared" si="3"/>
        <v>0.28089447388447625</v>
      </c>
    </row>
    <row r="26" spans="1:11" ht="12" customHeight="1">
      <c r="A26" s="39">
        <v>1988</v>
      </c>
      <c r="B26" s="49">
        <v>243.981</v>
      </c>
      <c r="C26" s="52">
        <v>53.01</v>
      </c>
      <c r="D26" s="55">
        <v>0.3</v>
      </c>
      <c r="E26" s="55">
        <v>1.7</v>
      </c>
      <c r="F26" s="53">
        <f t="shared" si="0"/>
        <v>55.01</v>
      </c>
      <c r="G26" s="55">
        <v>2.4</v>
      </c>
      <c r="H26" s="55">
        <v>2.9</v>
      </c>
      <c r="I26" s="53">
        <f t="shared" si="1"/>
        <v>49.71</v>
      </c>
      <c r="J26" s="118">
        <f t="shared" si="2"/>
        <v>0.20374537361515857</v>
      </c>
      <c r="K26" s="118">
        <f t="shared" si="3"/>
        <v>0.21446881433174586</v>
      </c>
    </row>
    <row r="27" spans="1:11" ht="12" customHeight="1">
      <c r="A27" s="39">
        <v>1989</v>
      </c>
      <c r="B27" s="49">
        <v>246.224</v>
      </c>
      <c r="C27" s="52">
        <v>48.165000000000006</v>
      </c>
      <c r="D27" s="55">
        <v>0.7</v>
      </c>
      <c r="E27" s="55" t="s">
        <v>10</v>
      </c>
      <c r="F27" s="53">
        <f t="shared" si="0"/>
        <v>48.86500000000001</v>
      </c>
      <c r="G27" s="55">
        <v>7.6</v>
      </c>
      <c r="H27" s="55" t="s">
        <v>10</v>
      </c>
      <c r="I27" s="53">
        <f t="shared" si="1"/>
        <v>41.26500000000001</v>
      </c>
      <c r="J27" s="118">
        <f t="shared" si="2"/>
        <v>0.1675912989797908</v>
      </c>
      <c r="K27" s="118">
        <f t="shared" si="3"/>
        <v>0.1764118936629377</v>
      </c>
    </row>
    <row r="28" spans="1:11" ht="12" customHeight="1">
      <c r="A28" s="39">
        <v>1990</v>
      </c>
      <c r="B28" s="49">
        <v>248.659</v>
      </c>
      <c r="C28" s="52">
        <v>67.545</v>
      </c>
      <c r="D28" s="56">
        <v>0.5</v>
      </c>
      <c r="E28" s="56" t="s">
        <v>10</v>
      </c>
      <c r="F28" s="53">
        <f t="shared" si="0"/>
        <v>68.045</v>
      </c>
      <c r="G28" s="56">
        <v>7.1</v>
      </c>
      <c r="H28" s="56" t="s">
        <v>10</v>
      </c>
      <c r="I28" s="53">
        <f t="shared" si="1"/>
        <v>60.945</v>
      </c>
      <c r="J28" s="118">
        <f t="shared" si="2"/>
        <v>0.2450946879059274</v>
      </c>
      <c r="K28" s="118">
        <f t="shared" si="3"/>
        <v>0.25799440832202886</v>
      </c>
    </row>
    <row r="29" spans="1:11" ht="12" customHeight="1">
      <c r="A29" s="87">
        <v>1991</v>
      </c>
      <c r="B29" s="88">
        <v>251.889</v>
      </c>
      <c r="C29" s="89">
        <v>58.04500000000001</v>
      </c>
      <c r="D29" s="90">
        <v>0.3</v>
      </c>
      <c r="E29" s="90" t="s">
        <v>10</v>
      </c>
      <c r="F29" s="91">
        <f t="shared" si="0"/>
        <v>58.345000000000006</v>
      </c>
      <c r="G29" s="90">
        <v>7.6</v>
      </c>
      <c r="H29" s="90" t="s">
        <v>10</v>
      </c>
      <c r="I29" s="91">
        <f t="shared" si="1"/>
        <v>50.745000000000005</v>
      </c>
      <c r="J29" s="119">
        <f t="shared" si="2"/>
        <v>0.20145778497671593</v>
      </c>
      <c r="K29" s="119">
        <f t="shared" si="3"/>
        <v>0.21206082629127992</v>
      </c>
    </row>
    <row r="30" spans="1:11" ht="12" customHeight="1">
      <c r="A30" s="87">
        <v>1992</v>
      </c>
      <c r="B30" s="88">
        <v>255.214</v>
      </c>
      <c r="C30" s="89">
        <v>76.285</v>
      </c>
      <c r="D30" s="90">
        <v>0.796</v>
      </c>
      <c r="E30" s="90" t="s">
        <v>10</v>
      </c>
      <c r="F30" s="91">
        <f t="shared" si="0"/>
        <v>77.081</v>
      </c>
      <c r="G30" s="90">
        <v>11.046</v>
      </c>
      <c r="H30" s="90" t="s">
        <v>10</v>
      </c>
      <c r="I30" s="91">
        <f t="shared" si="1"/>
        <v>66.035</v>
      </c>
      <c r="J30" s="119">
        <f t="shared" si="2"/>
        <v>0.25874364259014004</v>
      </c>
      <c r="K30" s="119">
        <f t="shared" si="3"/>
        <v>0.2723617290422527</v>
      </c>
    </row>
    <row r="31" spans="1:11" ht="12" customHeight="1">
      <c r="A31" s="87">
        <v>1993</v>
      </c>
      <c r="B31" s="88">
        <v>258.679</v>
      </c>
      <c r="C31" s="89">
        <v>88.73000000000002</v>
      </c>
      <c r="D31" s="90">
        <v>0.559</v>
      </c>
      <c r="E31" s="90" t="s">
        <v>10</v>
      </c>
      <c r="F31" s="91">
        <f t="shared" si="0"/>
        <v>89.28900000000002</v>
      </c>
      <c r="G31" s="90">
        <v>10.953</v>
      </c>
      <c r="H31" s="90" t="s">
        <v>10</v>
      </c>
      <c r="I31" s="91">
        <f t="shared" si="1"/>
        <v>78.33600000000001</v>
      </c>
      <c r="J31" s="119">
        <f t="shared" si="2"/>
        <v>0.30283092172151593</v>
      </c>
      <c r="K31" s="119">
        <f t="shared" si="3"/>
        <v>0.3187693912858063</v>
      </c>
    </row>
    <row r="32" spans="1:11" ht="12" customHeight="1">
      <c r="A32" s="87">
        <v>1994</v>
      </c>
      <c r="B32" s="88">
        <v>261.919</v>
      </c>
      <c r="C32" s="89">
        <v>96.805</v>
      </c>
      <c r="D32" s="90">
        <v>0.334</v>
      </c>
      <c r="E32" s="90" t="s">
        <v>10</v>
      </c>
      <c r="F32" s="91">
        <f t="shared" si="0"/>
        <v>97.13900000000001</v>
      </c>
      <c r="G32" s="90">
        <v>12.468</v>
      </c>
      <c r="H32" s="90" t="s">
        <v>10</v>
      </c>
      <c r="I32" s="91">
        <f t="shared" si="1"/>
        <v>84.671</v>
      </c>
      <c r="J32" s="119">
        <f t="shared" si="2"/>
        <v>0.32327169850220877</v>
      </c>
      <c r="K32" s="119">
        <f t="shared" si="3"/>
        <v>0.34028599842337764</v>
      </c>
    </row>
    <row r="33" spans="1:11" ht="12" customHeight="1">
      <c r="A33" s="87">
        <v>1995</v>
      </c>
      <c r="B33" s="88">
        <v>265.044</v>
      </c>
      <c r="C33" s="89">
        <v>88.92</v>
      </c>
      <c r="D33" s="90">
        <v>0.268</v>
      </c>
      <c r="E33" s="90" t="s">
        <v>10</v>
      </c>
      <c r="F33" s="91">
        <f t="shared" si="0"/>
        <v>89.188</v>
      </c>
      <c r="G33" s="90">
        <v>16.145</v>
      </c>
      <c r="H33" s="90" t="s">
        <v>10</v>
      </c>
      <c r="I33" s="91">
        <f t="shared" si="1"/>
        <v>73.043</v>
      </c>
      <c r="J33" s="119">
        <f t="shared" si="2"/>
        <v>0.27558820422269514</v>
      </c>
      <c r="K33" s="119">
        <f t="shared" si="3"/>
        <v>0.29009284655020545</v>
      </c>
    </row>
    <row r="34" spans="1:11" ht="12" customHeight="1">
      <c r="A34" s="39">
        <v>1996</v>
      </c>
      <c r="B34" s="49">
        <v>268.151</v>
      </c>
      <c r="C34" s="52">
        <v>64.03000000000002</v>
      </c>
      <c r="D34" s="56">
        <v>0.892</v>
      </c>
      <c r="E34" s="56" t="s">
        <v>10</v>
      </c>
      <c r="F34" s="53">
        <f t="shared" si="0"/>
        <v>64.92200000000001</v>
      </c>
      <c r="G34" s="56">
        <v>9.051</v>
      </c>
      <c r="H34" s="56" t="s">
        <v>10</v>
      </c>
      <c r="I34" s="53">
        <f t="shared" si="1"/>
        <v>55.87100000000001</v>
      </c>
      <c r="J34" s="118">
        <f t="shared" si="2"/>
        <v>0.20835648571140888</v>
      </c>
      <c r="K34" s="118">
        <f t="shared" si="3"/>
        <v>0.21932261653832516</v>
      </c>
    </row>
    <row r="35" spans="1:11" ht="12" customHeight="1">
      <c r="A35" s="39">
        <v>1997</v>
      </c>
      <c r="B35" s="49">
        <v>271.36</v>
      </c>
      <c r="C35" s="52">
        <v>81.985</v>
      </c>
      <c r="D35" s="58">
        <v>1.036</v>
      </c>
      <c r="E35" s="58" t="s">
        <v>10</v>
      </c>
      <c r="F35" s="53">
        <f t="shared" si="0"/>
        <v>83.021</v>
      </c>
      <c r="G35" s="58">
        <v>8.882</v>
      </c>
      <c r="H35" s="58" t="s">
        <v>10</v>
      </c>
      <c r="I35" s="53">
        <f t="shared" si="1"/>
        <v>74.139</v>
      </c>
      <c r="J35" s="118">
        <f t="shared" si="2"/>
        <v>0.2732127063679245</v>
      </c>
      <c r="K35" s="118">
        <f t="shared" si="3"/>
        <v>0.2875923224925521</v>
      </c>
    </row>
    <row r="36" spans="1:11" ht="12" customHeight="1">
      <c r="A36" s="39">
        <v>1998</v>
      </c>
      <c r="B36" s="49">
        <v>274.626</v>
      </c>
      <c r="C36" s="52">
        <v>71.535</v>
      </c>
      <c r="D36" s="56">
        <v>0.5534840000000001</v>
      </c>
      <c r="E36" s="56" t="s">
        <v>10</v>
      </c>
      <c r="F36" s="53">
        <f t="shared" si="0"/>
        <v>72.088484</v>
      </c>
      <c r="G36" s="56">
        <v>8.235425000000001</v>
      </c>
      <c r="H36" s="56" t="s">
        <v>10</v>
      </c>
      <c r="I36" s="53">
        <f t="shared" si="1"/>
        <v>63.853058999999995</v>
      </c>
      <c r="J36" s="118">
        <f t="shared" si="2"/>
        <v>0.23250915426798627</v>
      </c>
      <c r="K36" s="118">
        <f t="shared" si="3"/>
        <v>0.24474647817682765</v>
      </c>
    </row>
    <row r="37" spans="1:11" ht="12" customHeight="1">
      <c r="A37" s="39">
        <v>1999</v>
      </c>
      <c r="B37" s="49">
        <v>277.79</v>
      </c>
      <c r="C37" s="52">
        <v>80.65500000000002</v>
      </c>
      <c r="D37" s="56">
        <v>0.552827</v>
      </c>
      <c r="E37" s="56" t="s">
        <v>10</v>
      </c>
      <c r="F37" s="53">
        <f t="shared" si="0"/>
        <v>81.20782700000001</v>
      </c>
      <c r="G37" s="56">
        <v>7.764575</v>
      </c>
      <c r="H37" s="56" t="s">
        <v>10</v>
      </c>
      <c r="I37" s="53">
        <f t="shared" si="1"/>
        <v>73.44325200000002</v>
      </c>
      <c r="J37" s="118">
        <f t="shared" si="2"/>
        <v>0.2643840743007308</v>
      </c>
      <c r="K37" s="118">
        <f t="shared" si="3"/>
        <v>0.27829902557971664</v>
      </c>
    </row>
    <row r="38" spans="1:11" ht="12" customHeight="1">
      <c r="A38" s="39">
        <v>2000</v>
      </c>
      <c r="B38" s="49">
        <v>280.976</v>
      </c>
      <c r="C38" s="52">
        <v>90.63000000000001</v>
      </c>
      <c r="D38" s="56">
        <v>0.7913049999999999</v>
      </c>
      <c r="E38" s="56" t="s">
        <v>10</v>
      </c>
      <c r="F38" s="53">
        <f t="shared" si="0"/>
        <v>91.421305</v>
      </c>
      <c r="G38" s="52">
        <v>18.314046</v>
      </c>
      <c r="H38" s="56" t="s">
        <v>10</v>
      </c>
      <c r="I38" s="53">
        <f t="shared" si="1"/>
        <v>73.107259</v>
      </c>
      <c r="J38" s="118">
        <f t="shared" si="2"/>
        <v>0.2601904041626331</v>
      </c>
      <c r="K38" s="118">
        <f t="shared" si="3"/>
        <v>0.2738846359606664</v>
      </c>
    </row>
    <row r="39" spans="1:11" ht="12" customHeight="1">
      <c r="A39" s="87">
        <v>2001</v>
      </c>
      <c r="B39" s="88">
        <v>283.920402</v>
      </c>
      <c r="C39" s="89">
        <v>87.305</v>
      </c>
      <c r="D39" s="90">
        <v>1.21965</v>
      </c>
      <c r="E39" s="90" t="s">
        <v>10</v>
      </c>
      <c r="F39" s="91">
        <f aca="true" t="shared" si="4" ref="F39:F44">SUM(C39,D39,E39)</f>
        <v>88.52465000000001</v>
      </c>
      <c r="G39" s="89">
        <v>17.268875</v>
      </c>
      <c r="H39" s="90" t="s">
        <v>10</v>
      </c>
      <c r="I39" s="91">
        <f aca="true" t="shared" si="5" ref="I39:I44">F39-SUM(G39,H39)</f>
        <v>71.255775</v>
      </c>
      <c r="J39" s="119">
        <f aca="true" t="shared" si="6" ref="J39:J44">IF(I39=0,0,IF(B39=0,0,I39/B39))</f>
        <v>0.25097095699378447</v>
      </c>
      <c r="K39" s="119">
        <f t="shared" si="3"/>
        <v>0.2641799547302994</v>
      </c>
    </row>
    <row r="40" spans="1:11" ht="12" customHeight="1">
      <c r="A40" s="87">
        <v>2002</v>
      </c>
      <c r="B40" s="88">
        <v>286.78756</v>
      </c>
      <c r="C40" s="89">
        <v>16.53</v>
      </c>
      <c r="D40" s="90">
        <v>2.199254</v>
      </c>
      <c r="E40" s="90" t="s">
        <v>10</v>
      </c>
      <c r="F40" s="91">
        <f t="shared" si="4"/>
        <v>18.729254</v>
      </c>
      <c r="G40" s="89">
        <v>9.778086999999998</v>
      </c>
      <c r="H40" s="90" t="s">
        <v>10</v>
      </c>
      <c r="I40" s="91">
        <f t="shared" si="5"/>
        <v>8.951167000000003</v>
      </c>
      <c r="J40" s="119">
        <f t="shared" si="6"/>
        <v>0.031211838477233824</v>
      </c>
      <c r="K40" s="119">
        <f t="shared" si="3"/>
        <v>0.03285456681814087</v>
      </c>
    </row>
    <row r="41" spans="1:11" ht="12" customHeight="1">
      <c r="A41" s="87">
        <v>2003</v>
      </c>
      <c r="B41" s="88">
        <v>289.517581</v>
      </c>
      <c r="C41" s="89">
        <v>57.855000000000004</v>
      </c>
      <c r="D41" s="90">
        <v>1.27428</v>
      </c>
      <c r="E41" s="90" t="s">
        <v>10</v>
      </c>
      <c r="F41" s="91">
        <f t="shared" si="4"/>
        <v>59.12928</v>
      </c>
      <c r="G41" s="89">
        <v>7.881214000000001</v>
      </c>
      <c r="H41" s="90" t="s">
        <v>10</v>
      </c>
      <c r="I41" s="91">
        <f t="shared" si="5"/>
        <v>51.248066</v>
      </c>
      <c r="J41" s="119">
        <f t="shared" si="6"/>
        <v>0.17701193075387017</v>
      </c>
      <c r="K41" s="119">
        <f t="shared" si="3"/>
        <v>0.1863283481619686</v>
      </c>
    </row>
    <row r="42" spans="1:11" ht="12" customHeight="1">
      <c r="A42" s="87">
        <v>2004</v>
      </c>
      <c r="B42" s="88">
        <v>292.19189</v>
      </c>
      <c r="C42" s="89">
        <v>44.27</v>
      </c>
      <c r="D42" s="90">
        <v>1.7368070000000002</v>
      </c>
      <c r="E42" s="90" t="s">
        <v>10</v>
      </c>
      <c r="F42" s="91">
        <f t="shared" si="4"/>
        <v>46.006807</v>
      </c>
      <c r="G42" s="89">
        <v>8.273088</v>
      </c>
      <c r="H42" s="90" t="s">
        <v>10</v>
      </c>
      <c r="I42" s="91">
        <f t="shared" si="5"/>
        <v>37.733719</v>
      </c>
      <c r="J42" s="119">
        <f t="shared" si="6"/>
        <v>0.12914019961334314</v>
      </c>
      <c r="K42" s="119">
        <f t="shared" si="3"/>
        <v>0.13593705222457172</v>
      </c>
    </row>
    <row r="43" spans="1:11" ht="12" customHeight="1">
      <c r="A43" s="87">
        <v>2005</v>
      </c>
      <c r="B43" s="88">
        <v>294.914085</v>
      </c>
      <c r="C43" s="89">
        <v>54.34</v>
      </c>
      <c r="D43" s="90">
        <v>1.6171010000000001</v>
      </c>
      <c r="E43" s="90" t="s">
        <v>10</v>
      </c>
      <c r="F43" s="91">
        <f t="shared" si="4"/>
        <v>55.957101</v>
      </c>
      <c r="G43" s="89">
        <v>11.868105</v>
      </c>
      <c r="H43" s="90" t="s">
        <v>10</v>
      </c>
      <c r="I43" s="91">
        <f t="shared" si="5"/>
        <v>44.088996</v>
      </c>
      <c r="J43" s="119">
        <f t="shared" si="6"/>
        <v>0.14949776305190715</v>
      </c>
      <c r="K43" s="119">
        <f t="shared" si="3"/>
        <v>0.15736606637042858</v>
      </c>
    </row>
    <row r="44" spans="1:11" ht="12" customHeight="1">
      <c r="A44" s="39">
        <v>2006</v>
      </c>
      <c r="B44" s="49">
        <v>297.646557</v>
      </c>
      <c r="C44" s="64">
        <v>46.36</v>
      </c>
      <c r="D44" s="64">
        <v>1.166135</v>
      </c>
      <c r="E44" s="56" t="s">
        <v>10</v>
      </c>
      <c r="F44" s="53">
        <f t="shared" si="4"/>
        <v>47.526135</v>
      </c>
      <c r="G44" s="52">
        <v>11.675761999999999</v>
      </c>
      <c r="H44" s="56" t="s">
        <v>10</v>
      </c>
      <c r="I44" s="53">
        <f t="shared" si="5"/>
        <v>35.850373</v>
      </c>
      <c r="J44" s="118">
        <f t="shared" si="6"/>
        <v>0.12044612026202609</v>
      </c>
      <c r="K44" s="118">
        <f t="shared" si="3"/>
        <v>0.12678538974950115</v>
      </c>
    </row>
    <row r="45" spans="1:11" ht="12" customHeight="1">
      <c r="A45" s="39">
        <v>2007</v>
      </c>
      <c r="B45" s="49">
        <v>300.574481</v>
      </c>
      <c r="C45" s="64">
        <v>45.315000000000005</v>
      </c>
      <c r="D45" s="64">
        <v>1.503958</v>
      </c>
      <c r="E45" s="56" t="s">
        <v>10</v>
      </c>
      <c r="F45" s="53">
        <f aca="true" t="shared" si="7" ref="F45:F57">SUM(C45,D45,E45)</f>
        <v>46.818958</v>
      </c>
      <c r="G45" s="64">
        <v>12.190350999999998</v>
      </c>
      <c r="H45" s="56" t="s">
        <v>10</v>
      </c>
      <c r="I45" s="53">
        <f>F45-SUM(G45,H45)</f>
        <v>34.628607</v>
      </c>
      <c r="J45" s="118">
        <f aca="true" t="shared" si="8" ref="J45:J50">IF(I45=0,0,IF(B45=0,0,I45/B45))</f>
        <v>0.11520807383511711</v>
      </c>
      <c r="K45" s="118">
        <f t="shared" si="3"/>
        <v>0.12127165666854434</v>
      </c>
    </row>
    <row r="46" spans="1:11" ht="12" customHeight="1">
      <c r="A46" s="39">
        <v>2008</v>
      </c>
      <c r="B46" s="49">
        <v>303.506469</v>
      </c>
      <c r="C46" s="64">
        <v>47.31</v>
      </c>
      <c r="D46" s="64">
        <v>1.620026</v>
      </c>
      <c r="E46" s="56" t="s">
        <v>10</v>
      </c>
      <c r="F46" s="53">
        <f t="shared" si="7"/>
        <v>48.930026000000005</v>
      </c>
      <c r="G46" s="64">
        <v>11.035339</v>
      </c>
      <c r="H46" s="56" t="s">
        <v>10</v>
      </c>
      <c r="I46" s="53">
        <f>F46-SUM(G46,H46)</f>
        <v>37.894687000000005</v>
      </c>
      <c r="J46" s="118">
        <f t="shared" si="8"/>
        <v>0.12485627448026489</v>
      </c>
      <c r="K46" s="118">
        <f aca="true" t="shared" si="9" ref="K46:K51">J46/0.95</f>
        <v>0.13142765734764725</v>
      </c>
    </row>
    <row r="47" spans="1:11" ht="12" customHeight="1">
      <c r="A47" s="39">
        <v>2009</v>
      </c>
      <c r="B47" s="49">
        <v>306.207719</v>
      </c>
      <c r="C47" s="64">
        <v>49.59</v>
      </c>
      <c r="D47" s="64">
        <v>1.901471</v>
      </c>
      <c r="E47" s="56" t="s">
        <v>10</v>
      </c>
      <c r="F47" s="53">
        <f t="shared" si="7"/>
        <v>51.491471000000004</v>
      </c>
      <c r="G47" s="64">
        <v>11.692467999999996</v>
      </c>
      <c r="H47" s="56" t="s">
        <v>10</v>
      </c>
      <c r="I47" s="53">
        <f>F47-SUM(G47,H47)</f>
        <v>39.799003000000006</v>
      </c>
      <c r="J47" s="118">
        <f t="shared" si="8"/>
        <v>0.12997387240914068</v>
      </c>
      <c r="K47" s="118">
        <f t="shared" si="9"/>
        <v>0.13681460253593758</v>
      </c>
    </row>
    <row r="48" spans="1:11" ht="12" customHeight="1">
      <c r="A48" s="39">
        <v>2010</v>
      </c>
      <c r="B48" s="49">
        <v>308.833264</v>
      </c>
      <c r="C48" s="64">
        <v>33.535</v>
      </c>
      <c r="D48" s="64">
        <v>1.8665200000000002</v>
      </c>
      <c r="E48" s="56" t="s">
        <v>10</v>
      </c>
      <c r="F48" s="53">
        <f t="shared" si="7"/>
        <v>35.40152</v>
      </c>
      <c r="G48" s="64">
        <v>11.444165</v>
      </c>
      <c r="H48" s="56" t="s">
        <v>10</v>
      </c>
      <c r="I48" s="53">
        <f>F48-SUM(G48,H48)</f>
        <v>23.957355</v>
      </c>
      <c r="J48" s="118">
        <f t="shared" si="8"/>
        <v>0.07757375189998963</v>
      </c>
      <c r="K48" s="118">
        <f t="shared" si="9"/>
        <v>0.08165658094735752</v>
      </c>
    </row>
    <row r="49" spans="1:11" ht="12" customHeight="1">
      <c r="A49" s="81">
        <v>2011</v>
      </c>
      <c r="B49" s="82">
        <v>310.946962</v>
      </c>
      <c r="C49" s="83">
        <v>36.480000000000004</v>
      </c>
      <c r="D49" s="83">
        <v>1.91051</v>
      </c>
      <c r="E49" s="84" t="s">
        <v>10</v>
      </c>
      <c r="F49" s="85">
        <f t="shared" si="7"/>
        <v>38.390510000000006</v>
      </c>
      <c r="G49" s="83">
        <v>12.022433000000001</v>
      </c>
      <c r="H49" s="84" t="s">
        <v>10</v>
      </c>
      <c r="I49" s="85">
        <f>F49-SUM(G49,H49)</f>
        <v>26.368077000000007</v>
      </c>
      <c r="J49" s="120">
        <f t="shared" si="8"/>
        <v>0.08479927518957399</v>
      </c>
      <c r="K49" s="120">
        <f t="shared" si="9"/>
        <v>0.08926239493639368</v>
      </c>
    </row>
    <row r="50" spans="1:11" ht="12" customHeight="1">
      <c r="A50" s="115" t="s">
        <v>46</v>
      </c>
      <c r="B50" s="82">
        <v>313.149997</v>
      </c>
      <c r="C50" s="83">
        <v>6.175000000000001</v>
      </c>
      <c r="D50" s="83">
        <v>2.2523637</v>
      </c>
      <c r="E50" s="84" t="s">
        <v>10</v>
      </c>
      <c r="F50" s="85">
        <f t="shared" si="7"/>
        <v>8.4273637</v>
      </c>
      <c r="G50" s="83">
        <v>11.035660159999999</v>
      </c>
      <c r="H50" s="84" t="s">
        <v>10</v>
      </c>
      <c r="I50" s="85">
        <v>0</v>
      </c>
      <c r="J50" s="120">
        <f t="shared" si="8"/>
        <v>0</v>
      </c>
      <c r="K50" s="120">
        <f t="shared" si="9"/>
        <v>0</v>
      </c>
    </row>
    <row r="51" spans="1:11" ht="12" customHeight="1">
      <c r="A51" s="81">
        <v>2013</v>
      </c>
      <c r="B51" s="82">
        <v>315.335976</v>
      </c>
      <c r="C51" s="83">
        <v>37.145</v>
      </c>
      <c r="D51" s="83">
        <v>3.81633296</v>
      </c>
      <c r="E51" s="84" t="s">
        <v>10</v>
      </c>
      <c r="F51" s="85">
        <f t="shared" si="7"/>
        <v>40.96133296</v>
      </c>
      <c r="G51" s="83">
        <v>18.2300612</v>
      </c>
      <c r="H51" s="84" t="s">
        <v>10</v>
      </c>
      <c r="I51" s="85">
        <f aca="true" t="shared" si="10" ref="I51:I57">F51-SUM(G51,H51)</f>
        <v>22.73127176</v>
      </c>
      <c r="J51" s="120">
        <f aca="true" t="shared" si="11" ref="J51:J57">IF(I51=0,0,IF(B51=0,0,I51/B51))</f>
        <v>0.07208588137751842</v>
      </c>
      <c r="K51" s="120">
        <f t="shared" si="9"/>
        <v>0.07587987513422992</v>
      </c>
    </row>
    <row r="52" spans="1:11" ht="12" customHeight="1">
      <c r="A52" s="81">
        <v>2014</v>
      </c>
      <c r="B52" s="82">
        <v>317.519206</v>
      </c>
      <c r="C52" s="83">
        <v>27.740000000000002</v>
      </c>
      <c r="D52" s="83">
        <v>4.83288416</v>
      </c>
      <c r="E52" s="84" t="s">
        <v>10</v>
      </c>
      <c r="F52" s="85">
        <f t="shared" si="7"/>
        <v>32.57288416</v>
      </c>
      <c r="G52" s="83">
        <v>20.364532139999998</v>
      </c>
      <c r="H52" s="84" t="s">
        <v>10</v>
      </c>
      <c r="I52" s="85">
        <f t="shared" si="10"/>
        <v>12.208352020000003</v>
      </c>
      <c r="J52" s="120">
        <f t="shared" si="11"/>
        <v>0.03844917658303795</v>
      </c>
      <c r="K52" s="120">
        <f aca="true" t="shared" si="12" ref="K52:K57">J52/0.95</f>
        <v>0.040472817455829424</v>
      </c>
    </row>
    <row r="53" spans="1:11" ht="12" customHeight="1">
      <c r="A53" s="81">
        <v>2015</v>
      </c>
      <c r="B53" s="82">
        <v>319.83219</v>
      </c>
      <c r="C53" s="83">
        <v>34.485</v>
      </c>
      <c r="D53" s="83">
        <v>5.74682785</v>
      </c>
      <c r="E53" s="84" t="s">
        <v>10</v>
      </c>
      <c r="F53" s="85">
        <f t="shared" si="7"/>
        <v>40.23182785</v>
      </c>
      <c r="G53" s="83">
        <v>20.68207045</v>
      </c>
      <c r="H53" s="84" t="s">
        <v>10</v>
      </c>
      <c r="I53" s="85">
        <f t="shared" si="10"/>
        <v>19.5497574</v>
      </c>
      <c r="J53" s="120">
        <f t="shared" si="11"/>
        <v>0.06112504623127522</v>
      </c>
      <c r="K53" s="120">
        <f t="shared" si="12"/>
        <v>0.06434215392765813</v>
      </c>
    </row>
    <row r="54" spans="1:11" ht="12" customHeight="1">
      <c r="A54" s="146">
        <v>2016</v>
      </c>
      <c r="B54" s="147">
        <v>322.114094</v>
      </c>
      <c r="C54" s="152">
        <v>36.1</v>
      </c>
      <c r="D54" s="152">
        <v>6.70072811</v>
      </c>
      <c r="E54" s="132" t="s">
        <v>10</v>
      </c>
      <c r="F54" s="131">
        <f t="shared" si="7"/>
        <v>42.80072811</v>
      </c>
      <c r="G54" s="152">
        <v>21.291355210000003</v>
      </c>
      <c r="H54" s="132" t="s">
        <v>10</v>
      </c>
      <c r="I54" s="131">
        <f t="shared" si="10"/>
        <v>21.5093729</v>
      </c>
      <c r="J54" s="135">
        <f t="shared" si="11"/>
        <v>0.06677563416396179</v>
      </c>
      <c r="K54" s="135">
        <f t="shared" si="12"/>
        <v>0.07029014122522294</v>
      </c>
    </row>
    <row r="55" spans="1:11" ht="12" customHeight="1">
      <c r="A55" s="146">
        <v>2017</v>
      </c>
      <c r="B55" s="147">
        <v>324.296746</v>
      </c>
      <c r="C55" s="152">
        <v>26.695000000000004</v>
      </c>
      <c r="D55" s="152">
        <v>7.3382562799999995</v>
      </c>
      <c r="E55" s="132" t="s">
        <v>10</v>
      </c>
      <c r="F55" s="131">
        <f t="shared" si="7"/>
        <v>34.03325628</v>
      </c>
      <c r="G55" s="152">
        <v>23.52492173</v>
      </c>
      <c r="H55" s="132" t="s">
        <v>10</v>
      </c>
      <c r="I55" s="131">
        <f t="shared" si="10"/>
        <v>10.508334550000004</v>
      </c>
      <c r="J55" s="135">
        <f t="shared" si="11"/>
        <v>0.03240345356410084</v>
      </c>
      <c r="K55" s="135">
        <f t="shared" si="12"/>
        <v>0.0341088984885272</v>
      </c>
    </row>
    <row r="56" spans="1:11" ht="12" customHeight="1">
      <c r="A56" s="176" t="s">
        <v>79</v>
      </c>
      <c r="B56" s="123">
        <v>326.163263</v>
      </c>
      <c r="C56" s="192">
        <v>35.03716320874352</v>
      </c>
      <c r="D56" s="192">
        <v>6.708062880000001</v>
      </c>
      <c r="E56" s="193" t="s">
        <v>10</v>
      </c>
      <c r="F56" s="187">
        <f t="shared" si="7"/>
        <v>41.74522608874352</v>
      </c>
      <c r="G56" s="192">
        <v>18.92501979</v>
      </c>
      <c r="H56" s="186" t="s">
        <v>10</v>
      </c>
      <c r="I56" s="187">
        <f t="shared" si="10"/>
        <v>22.82020629874352</v>
      </c>
      <c r="J56" s="135">
        <f t="shared" si="11"/>
        <v>0.06996559357680796</v>
      </c>
      <c r="K56" s="135">
        <f t="shared" si="12"/>
        <v>0.07364799323874521</v>
      </c>
    </row>
    <row r="57" spans="1:11" ht="12" customHeight="1" thickBot="1">
      <c r="A57" s="177" t="s">
        <v>80</v>
      </c>
      <c r="B57" s="173">
        <v>327.776541</v>
      </c>
      <c r="C57" s="189">
        <v>28.638014650479946</v>
      </c>
      <c r="D57" s="136">
        <v>6.45551902485</v>
      </c>
      <c r="E57" s="190" t="s">
        <v>10</v>
      </c>
      <c r="F57" s="191">
        <f t="shared" si="7"/>
        <v>35.093533675329944</v>
      </c>
      <c r="G57" s="136">
        <v>10.102966911126002</v>
      </c>
      <c r="H57" s="182" t="s">
        <v>10</v>
      </c>
      <c r="I57" s="183">
        <f t="shared" si="10"/>
        <v>24.99056676420394</v>
      </c>
      <c r="J57" s="135">
        <f t="shared" si="11"/>
        <v>0.07624269475771892</v>
      </c>
      <c r="K57" s="135">
        <f t="shared" si="12"/>
        <v>0.08025546816601992</v>
      </c>
    </row>
    <row r="58" spans="1:11" ht="12" customHeight="1" thickTop="1">
      <c r="A58" s="303" t="s">
        <v>30</v>
      </c>
      <c r="B58" s="304"/>
      <c r="C58" s="304"/>
      <c r="D58" s="304"/>
      <c r="E58" s="304"/>
      <c r="F58" s="304"/>
      <c r="G58" s="304"/>
      <c r="H58" s="304"/>
      <c r="I58" s="304"/>
      <c r="J58" s="304"/>
      <c r="K58" s="305"/>
    </row>
    <row r="59" spans="1:11" ht="12" customHeight="1">
      <c r="A59" s="306"/>
      <c r="B59" s="307"/>
      <c r="C59" s="307"/>
      <c r="D59" s="307"/>
      <c r="E59" s="307"/>
      <c r="F59" s="307"/>
      <c r="G59" s="307"/>
      <c r="H59" s="307"/>
      <c r="I59" s="307"/>
      <c r="J59" s="307"/>
      <c r="K59" s="308"/>
    </row>
    <row r="60" spans="1:11" ht="12" customHeight="1">
      <c r="A60" s="276" t="s">
        <v>93</v>
      </c>
      <c r="B60" s="277"/>
      <c r="C60" s="277"/>
      <c r="D60" s="277"/>
      <c r="E60" s="277"/>
      <c r="F60" s="277"/>
      <c r="G60" s="277"/>
      <c r="H60" s="277"/>
      <c r="I60" s="277"/>
      <c r="J60" s="277"/>
      <c r="K60" s="278"/>
    </row>
    <row r="61" spans="1:11" ht="12" customHeight="1">
      <c r="A61" s="279"/>
      <c r="B61" s="280"/>
      <c r="C61" s="280"/>
      <c r="D61" s="280"/>
      <c r="E61" s="280"/>
      <c r="F61" s="280"/>
      <c r="G61" s="280"/>
      <c r="H61" s="280"/>
      <c r="I61" s="280"/>
      <c r="J61" s="280"/>
      <c r="K61" s="281"/>
    </row>
    <row r="62" spans="1:11" ht="12" customHeight="1">
      <c r="A62" s="282"/>
      <c r="B62" s="283"/>
      <c r="C62" s="283"/>
      <c r="D62" s="283"/>
      <c r="E62" s="283"/>
      <c r="F62" s="283"/>
      <c r="G62" s="283"/>
      <c r="H62" s="283"/>
      <c r="I62" s="283"/>
      <c r="J62" s="283"/>
      <c r="K62" s="284"/>
    </row>
    <row r="63" spans="1:11" ht="12" customHeight="1">
      <c r="A63" s="309"/>
      <c r="B63" s="310"/>
      <c r="C63" s="310"/>
      <c r="D63" s="310"/>
      <c r="E63" s="310"/>
      <c r="F63" s="310"/>
      <c r="G63" s="310"/>
      <c r="H63" s="310"/>
      <c r="I63" s="310"/>
      <c r="J63" s="310"/>
      <c r="K63" s="311"/>
    </row>
    <row r="64" spans="1:11" ht="12" customHeight="1">
      <c r="A64" s="300" t="s">
        <v>85</v>
      </c>
      <c r="B64" s="301"/>
      <c r="C64" s="301"/>
      <c r="D64" s="301"/>
      <c r="E64" s="301"/>
      <c r="F64" s="301"/>
      <c r="G64" s="301"/>
      <c r="H64" s="301"/>
      <c r="I64" s="301"/>
      <c r="J64" s="301"/>
      <c r="K64" s="302"/>
    </row>
    <row r="68" spans="4:6" ht="12" customHeight="1">
      <c r="D68" s="31"/>
      <c r="E68" s="31"/>
      <c r="F68" s="32"/>
    </row>
    <row r="69" spans="4:6" ht="12" customHeight="1">
      <c r="D69" s="31"/>
      <c r="E69" s="31"/>
      <c r="F69" s="32"/>
    </row>
    <row r="70" spans="4:6" ht="12" customHeight="1">
      <c r="D70" s="31"/>
      <c r="E70" s="31"/>
      <c r="F70" s="32"/>
    </row>
    <row r="71" spans="4:6" ht="12" customHeight="1">
      <c r="D71" s="31"/>
      <c r="E71" s="31"/>
      <c r="F71" s="32"/>
    </row>
  </sheetData>
  <sheetProtection/>
  <mergeCells count="21">
    <mergeCell ref="J1:K1"/>
    <mergeCell ref="A60:K62"/>
    <mergeCell ref="A2:A6"/>
    <mergeCell ref="F3:F6"/>
    <mergeCell ref="I4:I6"/>
    <mergeCell ref="A1:I1"/>
    <mergeCell ref="C7:I7"/>
    <mergeCell ref="J7:K7"/>
    <mergeCell ref="H3:H6"/>
    <mergeCell ref="D3:D6"/>
    <mergeCell ref="A64:K64"/>
    <mergeCell ref="A59:K59"/>
    <mergeCell ref="A63:K63"/>
    <mergeCell ref="J5:J6"/>
    <mergeCell ref="E3:E6"/>
    <mergeCell ref="B2:B6"/>
    <mergeCell ref="G2:H2"/>
    <mergeCell ref="C3:C6"/>
    <mergeCell ref="G3:G6"/>
    <mergeCell ref="A58:K58"/>
    <mergeCell ref="I2:K3"/>
  </mergeCells>
  <printOptions horizontalCentered="1" verticalCentered="1"/>
  <pageMargins left="0.75" right="0.75" top="0.699305555555556" bottom="0.449305556" header="0" footer="0"/>
  <pageSetup fitToHeight="1" fitToWidth="1" horizontalDpi="600" verticalDpi="600" orientation="landscape" scale="76" r:id="rId1"/>
  <ignoredErrors>
    <ignoredError sqref="A50 A56:A57" numberStoredAsText="1"/>
  </ignoredErrors>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K65"/>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1" customWidth="1"/>
  </cols>
  <sheetData>
    <row r="1" spans="1:11" s="45" customFormat="1" ht="12" customHeight="1" thickBot="1">
      <c r="A1" s="299" t="s">
        <v>58</v>
      </c>
      <c r="B1" s="299"/>
      <c r="C1" s="299"/>
      <c r="D1" s="299"/>
      <c r="E1" s="299"/>
      <c r="F1" s="299"/>
      <c r="G1" s="299"/>
      <c r="H1" s="299"/>
      <c r="I1" s="299"/>
      <c r="J1" s="296" t="s">
        <v>9</v>
      </c>
      <c r="K1" s="296"/>
    </row>
    <row r="2" spans="1:11" ht="12" customHeight="1" thickTop="1">
      <c r="A2" s="269" t="s">
        <v>26</v>
      </c>
      <c r="B2" s="266" t="s">
        <v>27</v>
      </c>
      <c r="C2" s="10" t="s">
        <v>0</v>
      </c>
      <c r="D2" s="41"/>
      <c r="E2" s="41"/>
      <c r="F2" s="41"/>
      <c r="G2" s="294" t="s">
        <v>51</v>
      </c>
      <c r="H2" s="295"/>
      <c r="I2" s="287" t="s">
        <v>56</v>
      </c>
      <c r="J2" s="288"/>
      <c r="K2" s="288"/>
    </row>
    <row r="3" spans="1:11" ht="12" customHeight="1">
      <c r="A3" s="270"/>
      <c r="B3" s="267"/>
      <c r="C3" s="272" t="s">
        <v>5</v>
      </c>
      <c r="D3" s="272" t="s">
        <v>1</v>
      </c>
      <c r="E3" s="272" t="s">
        <v>14</v>
      </c>
      <c r="F3" s="272" t="s">
        <v>28</v>
      </c>
      <c r="G3" s="272" t="s">
        <v>3</v>
      </c>
      <c r="H3" s="315"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68</v>
      </c>
    </row>
    <row r="6" spans="1:11" ht="12" customHeight="1">
      <c r="A6" s="271"/>
      <c r="B6" s="268"/>
      <c r="C6" s="274"/>
      <c r="D6" s="274"/>
      <c r="E6" s="274"/>
      <c r="F6" s="274"/>
      <c r="G6" s="274"/>
      <c r="H6" s="274"/>
      <c r="I6" s="274"/>
      <c r="J6" s="298"/>
      <c r="K6" s="48" t="s">
        <v>72</v>
      </c>
    </row>
    <row r="7" spans="1:11" ht="12" customHeight="1">
      <c r="A7" s="66"/>
      <c r="B7" s="51" t="s">
        <v>31</v>
      </c>
      <c r="C7" s="285" t="s">
        <v>36</v>
      </c>
      <c r="D7" s="286"/>
      <c r="E7" s="286"/>
      <c r="F7" s="286"/>
      <c r="G7" s="286"/>
      <c r="H7" s="286"/>
      <c r="I7" s="286"/>
      <c r="J7" s="292" t="s">
        <v>4</v>
      </c>
      <c r="K7" s="292"/>
    </row>
    <row r="8" spans="1:11" s="22" customFormat="1" ht="12" customHeight="1">
      <c r="A8" s="39">
        <v>1970</v>
      </c>
      <c r="B8" s="49">
        <v>203.849</v>
      </c>
      <c r="C8" s="52">
        <v>100.3</v>
      </c>
      <c r="D8" s="55">
        <v>97.4</v>
      </c>
      <c r="E8" s="54">
        <v>83.3</v>
      </c>
      <c r="F8" s="53">
        <f aca="true" t="shared" si="0" ref="F8:F38">SUM(C8,D8,E8)</f>
        <v>281</v>
      </c>
      <c r="G8" s="54">
        <v>3.2</v>
      </c>
      <c r="H8" s="54">
        <v>70</v>
      </c>
      <c r="I8" s="53">
        <f aca="true" t="shared" si="1" ref="I8:I38">F8-SUM(G8,H8)</f>
        <v>207.8</v>
      </c>
      <c r="J8" s="40">
        <f aca="true" t="shared" si="2" ref="J8:J38">IF(I8=0,0,IF(B8=0,0,I8/B8))</f>
        <v>1.01938199353443</v>
      </c>
      <c r="K8" s="40">
        <f>J8/1.06</f>
        <v>0.9616811259758773</v>
      </c>
    </row>
    <row r="9" spans="1:11" ht="12" customHeight="1">
      <c r="A9" s="87">
        <v>1971</v>
      </c>
      <c r="B9" s="88">
        <v>206.46599999999998</v>
      </c>
      <c r="C9" s="89">
        <v>104.7</v>
      </c>
      <c r="D9" s="93">
        <v>90.2</v>
      </c>
      <c r="E9" s="93">
        <v>70</v>
      </c>
      <c r="F9" s="91">
        <f t="shared" si="0"/>
        <v>264.9</v>
      </c>
      <c r="G9" s="93">
        <v>2.3</v>
      </c>
      <c r="H9" s="93">
        <v>41.5</v>
      </c>
      <c r="I9" s="91">
        <f t="shared" si="1"/>
        <v>221.09999999999997</v>
      </c>
      <c r="J9" s="92">
        <f t="shared" si="2"/>
        <v>1.0708784981546597</v>
      </c>
      <c r="K9" s="92">
        <f aca="true" t="shared" si="3" ref="K9:K45">J9/1.06</f>
        <v>1.0102627341081696</v>
      </c>
    </row>
    <row r="10" spans="1:11" ht="12" customHeight="1">
      <c r="A10" s="87">
        <v>1972</v>
      </c>
      <c r="B10" s="88">
        <v>208.917</v>
      </c>
      <c r="C10" s="89">
        <v>49.4</v>
      </c>
      <c r="D10" s="93">
        <v>99.7</v>
      </c>
      <c r="E10" s="93">
        <v>41.5</v>
      </c>
      <c r="F10" s="91">
        <f t="shared" si="0"/>
        <v>190.6</v>
      </c>
      <c r="G10" s="93">
        <v>2.6</v>
      </c>
      <c r="H10" s="93">
        <v>6.9</v>
      </c>
      <c r="I10" s="91">
        <f t="shared" si="1"/>
        <v>181.1</v>
      </c>
      <c r="J10" s="92">
        <f t="shared" si="2"/>
        <v>0.8668514290364115</v>
      </c>
      <c r="K10" s="92">
        <f t="shared" si="3"/>
        <v>0.8177843670154825</v>
      </c>
    </row>
    <row r="11" spans="1:11" ht="12" customHeight="1">
      <c r="A11" s="87">
        <v>1973</v>
      </c>
      <c r="B11" s="88">
        <v>210.985</v>
      </c>
      <c r="C11" s="89">
        <v>137.8</v>
      </c>
      <c r="D11" s="93">
        <v>91.9</v>
      </c>
      <c r="E11" s="93">
        <v>6.9</v>
      </c>
      <c r="F11" s="91">
        <f t="shared" si="0"/>
        <v>236.60000000000002</v>
      </c>
      <c r="G11" s="93">
        <v>4.5</v>
      </c>
      <c r="H11" s="93">
        <v>28.5</v>
      </c>
      <c r="I11" s="91">
        <f t="shared" si="1"/>
        <v>203.60000000000002</v>
      </c>
      <c r="J11" s="92">
        <f t="shared" si="2"/>
        <v>0.9649975116714459</v>
      </c>
      <c r="K11" s="92">
        <f t="shared" si="3"/>
        <v>0.910375011010798</v>
      </c>
    </row>
    <row r="12" spans="1:11" ht="12" customHeight="1">
      <c r="A12" s="87">
        <v>1974</v>
      </c>
      <c r="B12" s="88">
        <v>212.932</v>
      </c>
      <c r="C12" s="89">
        <v>115.5</v>
      </c>
      <c r="D12" s="93">
        <v>77</v>
      </c>
      <c r="E12" s="93">
        <v>28.5</v>
      </c>
      <c r="F12" s="91">
        <f t="shared" si="0"/>
        <v>221</v>
      </c>
      <c r="G12" s="93">
        <v>3.3</v>
      </c>
      <c r="H12" s="93">
        <v>39.5</v>
      </c>
      <c r="I12" s="91">
        <f t="shared" si="1"/>
        <v>178.2</v>
      </c>
      <c r="J12" s="92">
        <f t="shared" si="2"/>
        <v>0.8368868934683373</v>
      </c>
      <c r="K12" s="92">
        <f t="shared" si="3"/>
        <v>0.7895159372342805</v>
      </c>
    </row>
    <row r="13" spans="1:11" ht="12" customHeight="1">
      <c r="A13" s="87">
        <v>1975</v>
      </c>
      <c r="B13" s="88">
        <v>214.931</v>
      </c>
      <c r="C13" s="101">
        <v>132.07600000000002</v>
      </c>
      <c r="D13" s="102">
        <v>85.5</v>
      </c>
      <c r="E13" s="102">
        <v>39.5</v>
      </c>
      <c r="F13" s="91">
        <f t="shared" si="0"/>
        <v>257.076</v>
      </c>
      <c r="G13" s="93">
        <v>3.5</v>
      </c>
      <c r="H13" s="93">
        <v>33.2</v>
      </c>
      <c r="I13" s="91">
        <f t="shared" si="1"/>
        <v>220.37600000000003</v>
      </c>
      <c r="J13" s="92">
        <f t="shared" si="2"/>
        <v>1.0253337117493522</v>
      </c>
      <c r="K13" s="92">
        <f t="shared" si="3"/>
        <v>0.9672959544805209</v>
      </c>
    </row>
    <row r="14" spans="1:11" ht="12" customHeight="1">
      <c r="A14" s="39">
        <v>1976</v>
      </c>
      <c r="B14" s="49">
        <v>217.095</v>
      </c>
      <c r="C14" s="67">
        <v>160.484</v>
      </c>
      <c r="D14" s="68">
        <v>90.5</v>
      </c>
      <c r="E14" s="68">
        <v>33.2</v>
      </c>
      <c r="F14" s="53">
        <f t="shared" si="0"/>
        <v>284.184</v>
      </c>
      <c r="G14" s="55">
        <v>3.7</v>
      </c>
      <c r="H14" s="55">
        <v>40.2</v>
      </c>
      <c r="I14" s="53">
        <f t="shared" si="1"/>
        <v>240.28400000000002</v>
      </c>
      <c r="J14" s="40">
        <f t="shared" si="2"/>
        <v>1.1068149888297751</v>
      </c>
      <c r="K14" s="40">
        <f t="shared" si="3"/>
        <v>1.0441650838016745</v>
      </c>
    </row>
    <row r="15" spans="1:11" ht="12" customHeight="1">
      <c r="A15" s="39">
        <v>1977</v>
      </c>
      <c r="B15" s="49">
        <v>219.179</v>
      </c>
      <c r="C15" s="67">
        <v>85.012</v>
      </c>
      <c r="D15" s="68">
        <v>149.5</v>
      </c>
      <c r="E15" s="68">
        <v>40.2</v>
      </c>
      <c r="F15" s="53">
        <f t="shared" si="0"/>
        <v>274.712</v>
      </c>
      <c r="G15" s="55">
        <v>3.3</v>
      </c>
      <c r="H15" s="55">
        <v>9.3</v>
      </c>
      <c r="I15" s="53">
        <f t="shared" si="1"/>
        <v>262.11199999999997</v>
      </c>
      <c r="J15" s="40">
        <f t="shared" si="2"/>
        <v>1.1958809922483449</v>
      </c>
      <c r="K15" s="40">
        <f t="shared" si="3"/>
        <v>1.1281896153286273</v>
      </c>
    </row>
    <row r="16" spans="1:11" ht="12" customHeight="1">
      <c r="A16" s="39">
        <v>1978</v>
      </c>
      <c r="B16" s="49">
        <v>221.47699999999998</v>
      </c>
      <c r="C16" s="67">
        <v>249.94800000000004</v>
      </c>
      <c r="D16" s="68">
        <v>222.7</v>
      </c>
      <c r="E16" s="68">
        <v>9.3</v>
      </c>
      <c r="F16" s="53">
        <f t="shared" si="0"/>
        <v>481.94800000000004</v>
      </c>
      <c r="G16" s="55">
        <v>5</v>
      </c>
      <c r="H16" s="55">
        <v>56.2</v>
      </c>
      <c r="I16" s="53">
        <f t="shared" si="1"/>
        <v>420.74800000000005</v>
      </c>
      <c r="J16" s="40">
        <f t="shared" si="2"/>
        <v>1.8997367672489698</v>
      </c>
      <c r="K16" s="40">
        <f t="shared" si="3"/>
        <v>1.7922044974046885</v>
      </c>
    </row>
    <row r="17" spans="1:11" ht="12" customHeight="1">
      <c r="A17" s="39">
        <v>1979</v>
      </c>
      <c r="B17" s="49">
        <v>223.865</v>
      </c>
      <c r="C17" s="67">
        <v>126.988</v>
      </c>
      <c r="D17" s="68">
        <v>81.5</v>
      </c>
      <c r="E17" s="68">
        <v>56.2</v>
      </c>
      <c r="F17" s="53">
        <f t="shared" si="0"/>
        <v>264.688</v>
      </c>
      <c r="G17" s="55">
        <v>4.9</v>
      </c>
      <c r="H17" s="55">
        <v>50.2</v>
      </c>
      <c r="I17" s="53">
        <f t="shared" si="1"/>
        <v>209.588</v>
      </c>
      <c r="J17" s="40">
        <f t="shared" si="2"/>
        <v>0.9362249570053379</v>
      </c>
      <c r="K17" s="40">
        <f t="shared" si="3"/>
        <v>0.8832310915144697</v>
      </c>
    </row>
    <row r="18" spans="1:11" ht="12" customHeight="1">
      <c r="A18" s="39">
        <v>1980</v>
      </c>
      <c r="B18" s="49">
        <v>226.451</v>
      </c>
      <c r="C18" s="67">
        <v>223.02400000000003</v>
      </c>
      <c r="D18" s="68">
        <v>86.1</v>
      </c>
      <c r="E18" s="68">
        <v>50.2</v>
      </c>
      <c r="F18" s="53">
        <f t="shared" si="0"/>
        <v>359.324</v>
      </c>
      <c r="G18" s="55">
        <v>5.4</v>
      </c>
      <c r="H18" s="55">
        <v>45.3</v>
      </c>
      <c r="I18" s="53">
        <f t="shared" si="1"/>
        <v>308.624</v>
      </c>
      <c r="J18" s="40">
        <f t="shared" si="2"/>
        <v>1.3628732043576757</v>
      </c>
      <c r="K18" s="40">
        <f t="shared" si="3"/>
        <v>1.2857294380732789</v>
      </c>
    </row>
    <row r="19" spans="1:11" ht="12" customHeight="1">
      <c r="A19" s="87">
        <v>1981</v>
      </c>
      <c r="B19" s="88">
        <v>228.937</v>
      </c>
      <c r="C19" s="101">
        <v>90.31200000000001</v>
      </c>
      <c r="D19" s="102">
        <v>96.1</v>
      </c>
      <c r="E19" s="102">
        <v>45.3</v>
      </c>
      <c r="F19" s="91">
        <f t="shared" si="0"/>
        <v>231.712</v>
      </c>
      <c r="G19" s="93">
        <v>4.1</v>
      </c>
      <c r="H19" s="93">
        <v>29.9</v>
      </c>
      <c r="I19" s="91">
        <f t="shared" si="1"/>
        <v>197.712</v>
      </c>
      <c r="J19" s="92">
        <f t="shared" si="2"/>
        <v>0.86360876573031</v>
      </c>
      <c r="K19" s="92">
        <f t="shared" si="3"/>
        <v>0.8147252506889716</v>
      </c>
    </row>
    <row r="20" spans="1:11" ht="12" customHeight="1">
      <c r="A20" s="87">
        <v>1982</v>
      </c>
      <c r="B20" s="88">
        <v>231.157</v>
      </c>
      <c r="C20" s="101">
        <v>299.76800000000003</v>
      </c>
      <c r="D20" s="102">
        <v>107.7</v>
      </c>
      <c r="E20" s="102">
        <v>29.9</v>
      </c>
      <c r="F20" s="91">
        <f t="shared" si="0"/>
        <v>437.368</v>
      </c>
      <c r="G20" s="93">
        <v>4</v>
      </c>
      <c r="H20" s="93">
        <v>92.9</v>
      </c>
      <c r="I20" s="91">
        <f t="shared" si="1"/>
        <v>340.46799999999996</v>
      </c>
      <c r="J20" s="92">
        <f t="shared" si="2"/>
        <v>1.4728863932305747</v>
      </c>
      <c r="K20" s="92">
        <f t="shared" si="3"/>
        <v>1.3895154653118629</v>
      </c>
    </row>
    <row r="21" spans="1:11" ht="12" customHeight="1">
      <c r="A21" s="87">
        <v>1983</v>
      </c>
      <c r="B21" s="88">
        <v>233.322</v>
      </c>
      <c r="C21" s="101">
        <v>119.78</v>
      </c>
      <c r="D21" s="102">
        <v>127.1</v>
      </c>
      <c r="E21" s="102">
        <v>92.9</v>
      </c>
      <c r="F21" s="91">
        <f t="shared" si="0"/>
        <v>339.78</v>
      </c>
      <c r="G21" s="93">
        <v>3.9</v>
      </c>
      <c r="H21" s="93">
        <v>80.9</v>
      </c>
      <c r="I21" s="91">
        <f t="shared" si="1"/>
        <v>254.97999999999996</v>
      </c>
      <c r="J21" s="92">
        <f t="shared" si="2"/>
        <v>1.0928245086189898</v>
      </c>
      <c r="K21" s="92">
        <f t="shared" si="3"/>
        <v>1.0309665175650846</v>
      </c>
    </row>
    <row r="22" spans="1:11" ht="12" customHeight="1">
      <c r="A22" s="87">
        <v>1984</v>
      </c>
      <c r="B22" s="88">
        <v>235.385</v>
      </c>
      <c r="C22" s="101">
        <v>185.076</v>
      </c>
      <c r="D22" s="102">
        <v>120.7</v>
      </c>
      <c r="E22" s="102">
        <v>80.9</v>
      </c>
      <c r="F22" s="91">
        <f t="shared" si="0"/>
        <v>386.67600000000004</v>
      </c>
      <c r="G22" s="93">
        <v>3.2</v>
      </c>
      <c r="H22" s="93">
        <v>87.2</v>
      </c>
      <c r="I22" s="91">
        <f t="shared" si="1"/>
        <v>296.27600000000007</v>
      </c>
      <c r="J22" s="92">
        <f t="shared" si="2"/>
        <v>1.2586868322110587</v>
      </c>
      <c r="K22" s="92">
        <f t="shared" si="3"/>
        <v>1.1874404077462817</v>
      </c>
    </row>
    <row r="23" spans="1:11" ht="12" customHeight="1">
      <c r="A23" s="87">
        <v>1985</v>
      </c>
      <c r="B23" s="88">
        <v>237.468</v>
      </c>
      <c r="C23" s="101">
        <v>190.16400000000002</v>
      </c>
      <c r="D23" s="102">
        <v>153.7</v>
      </c>
      <c r="E23" s="102">
        <v>87.2</v>
      </c>
      <c r="F23" s="91">
        <f t="shared" si="0"/>
        <v>431.064</v>
      </c>
      <c r="G23" s="93">
        <v>3.4</v>
      </c>
      <c r="H23" s="93">
        <v>93.8</v>
      </c>
      <c r="I23" s="91">
        <f t="shared" si="1"/>
        <v>333.86400000000003</v>
      </c>
      <c r="J23" s="92">
        <f t="shared" si="2"/>
        <v>1.4059325888119665</v>
      </c>
      <c r="K23" s="92">
        <f t="shared" si="3"/>
        <v>1.3263514988792136</v>
      </c>
    </row>
    <row r="24" spans="1:11" ht="12" customHeight="1">
      <c r="A24" s="39">
        <v>1986</v>
      </c>
      <c r="B24" s="49">
        <v>239.638</v>
      </c>
      <c r="C24" s="67">
        <v>222.60000000000002</v>
      </c>
      <c r="D24" s="68">
        <v>158.3</v>
      </c>
      <c r="E24" s="68">
        <v>93.7</v>
      </c>
      <c r="F24" s="53">
        <f t="shared" si="0"/>
        <v>474.6</v>
      </c>
      <c r="G24" s="55">
        <v>3</v>
      </c>
      <c r="H24" s="55">
        <v>114.6</v>
      </c>
      <c r="I24" s="53">
        <f t="shared" si="1"/>
        <v>357</v>
      </c>
      <c r="J24" s="40">
        <f t="shared" si="2"/>
        <v>1.489747035111293</v>
      </c>
      <c r="K24" s="40">
        <f t="shared" si="3"/>
        <v>1.4054217312370687</v>
      </c>
    </row>
    <row r="25" spans="1:11" ht="12" customHeight="1">
      <c r="A25" s="39">
        <v>1987</v>
      </c>
      <c r="B25" s="49">
        <v>241.784</v>
      </c>
      <c r="C25" s="67">
        <v>135.68</v>
      </c>
      <c r="D25" s="68">
        <v>173</v>
      </c>
      <c r="E25" s="68">
        <v>114.6</v>
      </c>
      <c r="F25" s="53">
        <f t="shared" si="0"/>
        <v>423.28</v>
      </c>
      <c r="G25" s="55">
        <v>4.5</v>
      </c>
      <c r="H25" s="55">
        <v>93.9</v>
      </c>
      <c r="I25" s="53">
        <f t="shared" si="1"/>
        <v>324.88</v>
      </c>
      <c r="J25" s="40">
        <f t="shared" si="2"/>
        <v>1.3436786553287232</v>
      </c>
      <c r="K25" s="40">
        <f t="shared" si="3"/>
        <v>1.2676213729516257</v>
      </c>
    </row>
    <row r="26" spans="1:11" ht="12" customHeight="1">
      <c r="A26" s="39">
        <v>1988</v>
      </c>
      <c r="B26" s="49">
        <v>243.981</v>
      </c>
      <c r="C26" s="67">
        <v>166.42000000000002</v>
      </c>
      <c r="D26" s="68">
        <v>135.1</v>
      </c>
      <c r="E26" s="68">
        <v>93.9</v>
      </c>
      <c r="F26" s="53">
        <f t="shared" si="0"/>
        <v>395.41999999999996</v>
      </c>
      <c r="G26" s="55">
        <v>5.2</v>
      </c>
      <c r="H26" s="55">
        <v>89.4</v>
      </c>
      <c r="I26" s="53">
        <f t="shared" si="1"/>
        <v>300.81999999999994</v>
      </c>
      <c r="J26" s="40">
        <f t="shared" si="2"/>
        <v>1.2329648620179439</v>
      </c>
      <c r="K26" s="40">
        <f t="shared" si="3"/>
        <v>1.1631743981301357</v>
      </c>
    </row>
    <row r="27" spans="1:11" ht="12" customHeight="1">
      <c r="A27" s="39">
        <v>1989</v>
      </c>
      <c r="B27" s="49">
        <v>246.224</v>
      </c>
      <c r="C27" s="67">
        <v>228.96</v>
      </c>
      <c r="D27" s="68">
        <v>128.5</v>
      </c>
      <c r="E27" s="69" t="s">
        <v>10</v>
      </c>
      <c r="F27" s="53">
        <f t="shared" si="0"/>
        <v>357.46000000000004</v>
      </c>
      <c r="G27" s="55">
        <v>4.9</v>
      </c>
      <c r="H27" s="55" t="s">
        <v>10</v>
      </c>
      <c r="I27" s="53">
        <f t="shared" si="1"/>
        <v>352.56000000000006</v>
      </c>
      <c r="J27" s="40">
        <f t="shared" si="2"/>
        <v>1.4318669179283907</v>
      </c>
      <c r="K27" s="40">
        <f t="shared" si="3"/>
        <v>1.3508178471022554</v>
      </c>
    </row>
    <row r="28" spans="1:11" ht="12" customHeight="1">
      <c r="A28" s="39">
        <v>1990</v>
      </c>
      <c r="B28" s="49">
        <v>248.659</v>
      </c>
      <c r="C28" s="67">
        <v>233.20000000000002</v>
      </c>
      <c r="D28" s="68">
        <v>111.4</v>
      </c>
      <c r="E28" s="69" t="s">
        <v>10</v>
      </c>
      <c r="F28" s="53">
        <f t="shared" si="0"/>
        <v>344.6</v>
      </c>
      <c r="G28" s="56">
        <v>4.3</v>
      </c>
      <c r="H28" s="56" t="s">
        <v>10</v>
      </c>
      <c r="I28" s="53">
        <f t="shared" si="1"/>
        <v>340.3</v>
      </c>
      <c r="J28" s="40">
        <f t="shared" si="2"/>
        <v>1.3685408531362229</v>
      </c>
      <c r="K28" s="40">
        <f t="shared" si="3"/>
        <v>1.2910762765436063</v>
      </c>
    </row>
    <row r="29" spans="1:11" ht="12" customHeight="1">
      <c r="A29" s="87">
        <v>1991</v>
      </c>
      <c r="B29" s="88">
        <v>251.889</v>
      </c>
      <c r="C29" s="101">
        <v>129.32</v>
      </c>
      <c r="D29" s="102">
        <v>101.6</v>
      </c>
      <c r="E29" s="103" t="s">
        <v>10</v>
      </c>
      <c r="F29" s="91">
        <f t="shared" si="0"/>
        <v>230.92</v>
      </c>
      <c r="G29" s="90">
        <v>5.5</v>
      </c>
      <c r="H29" s="90" t="s">
        <v>10</v>
      </c>
      <c r="I29" s="91">
        <f t="shared" si="1"/>
        <v>225.42</v>
      </c>
      <c r="J29" s="92">
        <f t="shared" si="2"/>
        <v>0.8949179995950597</v>
      </c>
      <c r="K29" s="92">
        <f t="shared" si="3"/>
        <v>0.8442622637689242</v>
      </c>
    </row>
    <row r="30" spans="1:11" ht="12" customHeight="1">
      <c r="A30" s="87">
        <v>1992</v>
      </c>
      <c r="B30" s="88">
        <v>255.214</v>
      </c>
      <c r="C30" s="101">
        <v>323.3</v>
      </c>
      <c r="D30" s="101">
        <v>118.297</v>
      </c>
      <c r="E30" s="103" t="s">
        <v>10</v>
      </c>
      <c r="F30" s="91">
        <f t="shared" si="0"/>
        <v>441.597</v>
      </c>
      <c r="G30" s="90">
        <v>7.201</v>
      </c>
      <c r="H30" s="90" t="s">
        <v>10</v>
      </c>
      <c r="I30" s="91">
        <f t="shared" si="1"/>
        <v>434.39599999999996</v>
      </c>
      <c r="J30" s="92">
        <f t="shared" si="2"/>
        <v>1.702085308799674</v>
      </c>
      <c r="K30" s="92">
        <f t="shared" si="3"/>
        <v>1.6057408573581828</v>
      </c>
    </row>
    <row r="31" spans="1:11" ht="12" customHeight="1">
      <c r="A31" s="87">
        <v>1993</v>
      </c>
      <c r="B31" s="88">
        <v>258.679</v>
      </c>
      <c r="C31" s="101">
        <v>238.924</v>
      </c>
      <c r="D31" s="101">
        <v>124.684</v>
      </c>
      <c r="E31" s="103" t="s">
        <v>10</v>
      </c>
      <c r="F31" s="91">
        <f t="shared" si="0"/>
        <v>363.608</v>
      </c>
      <c r="G31" s="90">
        <v>6.64</v>
      </c>
      <c r="H31" s="90" t="s">
        <v>10</v>
      </c>
      <c r="I31" s="91">
        <f t="shared" si="1"/>
        <v>356.968</v>
      </c>
      <c r="J31" s="92">
        <f t="shared" si="2"/>
        <v>1.3799651305285703</v>
      </c>
      <c r="K31" s="92">
        <f t="shared" si="3"/>
        <v>1.3018538967250661</v>
      </c>
    </row>
    <row r="32" spans="1:11" ht="12" customHeight="1">
      <c r="A32" s="87">
        <v>1994</v>
      </c>
      <c r="B32" s="88">
        <v>261.919</v>
      </c>
      <c r="C32" s="101">
        <v>158.788</v>
      </c>
      <c r="D32" s="101">
        <v>115.557</v>
      </c>
      <c r="E32" s="103" t="s">
        <v>10</v>
      </c>
      <c r="F32" s="91">
        <f t="shared" si="0"/>
        <v>274.345</v>
      </c>
      <c r="G32" s="90">
        <v>8.318</v>
      </c>
      <c r="H32" s="90" t="s">
        <v>10</v>
      </c>
      <c r="I32" s="91">
        <f t="shared" si="1"/>
        <v>266.02700000000004</v>
      </c>
      <c r="J32" s="92">
        <f t="shared" si="2"/>
        <v>1.0156842382568658</v>
      </c>
      <c r="K32" s="92">
        <f t="shared" si="3"/>
        <v>0.9581926776008167</v>
      </c>
    </row>
    <row r="33" spans="1:11" ht="12" customHeight="1">
      <c r="A33" s="87">
        <v>1995</v>
      </c>
      <c r="B33" s="88">
        <v>265.044</v>
      </c>
      <c r="C33" s="101">
        <v>143.736</v>
      </c>
      <c r="D33" s="101">
        <v>113.979</v>
      </c>
      <c r="E33" s="103" t="s">
        <v>10</v>
      </c>
      <c r="F33" s="91">
        <f t="shared" si="0"/>
        <v>257.715</v>
      </c>
      <c r="G33" s="90">
        <v>5.792</v>
      </c>
      <c r="H33" s="90" t="s">
        <v>10</v>
      </c>
      <c r="I33" s="91">
        <f t="shared" si="1"/>
        <v>251.92299999999997</v>
      </c>
      <c r="J33" s="92">
        <f t="shared" si="2"/>
        <v>0.9504950121489262</v>
      </c>
      <c r="K33" s="92">
        <f t="shared" si="3"/>
        <v>0.8966934076876661</v>
      </c>
    </row>
    <row r="34" spans="1:11" ht="12" customHeight="1">
      <c r="A34" s="39">
        <v>1996</v>
      </c>
      <c r="B34" s="49">
        <v>268.151</v>
      </c>
      <c r="C34" s="67">
        <v>322.24</v>
      </c>
      <c r="D34" s="67">
        <v>130.587</v>
      </c>
      <c r="E34" s="69" t="s">
        <v>10</v>
      </c>
      <c r="F34" s="53">
        <f t="shared" si="0"/>
        <v>452.827</v>
      </c>
      <c r="G34" s="56">
        <v>8.125</v>
      </c>
      <c r="H34" s="56" t="s">
        <v>10</v>
      </c>
      <c r="I34" s="53">
        <f t="shared" si="1"/>
        <v>444.702</v>
      </c>
      <c r="J34" s="40">
        <f t="shared" si="2"/>
        <v>1.6584014230787876</v>
      </c>
      <c r="K34" s="40">
        <f t="shared" si="3"/>
        <v>1.5645296444139505</v>
      </c>
    </row>
    <row r="35" spans="1:11" ht="12" customHeight="1">
      <c r="A35" s="39">
        <v>1997</v>
      </c>
      <c r="B35" s="49">
        <v>271.36</v>
      </c>
      <c r="C35" s="67">
        <v>195.88800000000003</v>
      </c>
      <c r="D35" s="67">
        <v>145.804</v>
      </c>
      <c r="E35" s="69" t="s">
        <v>10</v>
      </c>
      <c r="F35" s="53">
        <f t="shared" si="0"/>
        <v>341.692</v>
      </c>
      <c r="G35" s="58">
        <v>7.266</v>
      </c>
      <c r="H35" s="58" t="s">
        <v>10</v>
      </c>
      <c r="I35" s="53">
        <f t="shared" si="1"/>
        <v>334.426</v>
      </c>
      <c r="J35" s="40">
        <f t="shared" si="2"/>
        <v>1.2324071344339622</v>
      </c>
      <c r="K35" s="40">
        <f t="shared" si="3"/>
        <v>1.1626482400320397</v>
      </c>
    </row>
    <row r="36" spans="1:11" ht="12" customHeight="1">
      <c r="A36" s="39">
        <v>1998</v>
      </c>
      <c r="B36" s="49">
        <v>274.626</v>
      </c>
      <c r="C36" s="67">
        <v>163.24</v>
      </c>
      <c r="D36" s="67">
        <v>152.550809</v>
      </c>
      <c r="E36" s="69" t="s">
        <v>10</v>
      </c>
      <c r="F36" s="53">
        <f t="shared" si="0"/>
        <v>315.79080899999997</v>
      </c>
      <c r="G36" s="56">
        <v>7.771954000000001</v>
      </c>
      <c r="H36" s="56" t="s">
        <v>10</v>
      </c>
      <c r="I36" s="53">
        <f t="shared" si="1"/>
        <v>308.018855</v>
      </c>
      <c r="J36" s="40">
        <f t="shared" si="2"/>
        <v>1.1215939313830445</v>
      </c>
      <c r="K36" s="40">
        <f t="shared" si="3"/>
        <v>1.0581074824368344</v>
      </c>
    </row>
    <row r="37" spans="1:11" ht="12" customHeight="1">
      <c r="A37" s="39">
        <v>1999</v>
      </c>
      <c r="B37" s="49">
        <v>277.79</v>
      </c>
      <c r="C37" s="67">
        <v>259.7</v>
      </c>
      <c r="D37" s="67">
        <v>155.3194767</v>
      </c>
      <c r="E37" s="69" t="s">
        <v>10</v>
      </c>
      <c r="F37" s="53">
        <f t="shared" si="0"/>
        <v>415.0194767</v>
      </c>
      <c r="G37" s="56">
        <v>6.135388</v>
      </c>
      <c r="H37" s="56" t="s">
        <v>10</v>
      </c>
      <c r="I37" s="53">
        <f t="shared" si="1"/>
        <v>408.8840887</v>
      </c>
      <c r="J37" s="40">
        <f t="shared" si="2"/>
        <v>1.471917954929983</v>
      </c>
      <c r="K37" s="40">
        <f t="shared" si="3"/>
        <v>1.3886018442735688</v>
      </c>
    </row>
    <row r="38" spans="1:11" ht="12" customHeight="1">
      <c r="A38" s="39">
        <v>2000</v>
      </c>
      <c r="B38" s="49">
        <v>280.976</v>
      </c>
      <c r="C38" s="67">
        <v>98.58</v>
      </c>
      <c r="D38" s="67">
        <v>175.15062099999997</v>
      </c>
      <c r="E38" s="69" t="s">
        <v>10</v>
      </c>
      <c r="F38" s="53">
        <f t="shared" si="0"/>
        <v>273.730621</v>
      </c>
      <c r="G38" s="52">
        <v>5.306689999999999</v>
      </c>
      <c r="H38" s="56" t="s">
        <v>10</v>
      </c>
      <c r="I38" s="53">
        <f t="shared" si="1"/>
        <v>268.423931</v>
      </c>
      <c r="J38" s="40">
        <f t="shared" si="2"/>
        <v>0.9553268998063891</v>
      </c>
      <c r="K38" s="40">
        <f t="shared" si="3"/>
        <v>0.9012517922701784</v>
      </c>
    </row>
    <row r="39" spans="1:11" ht="12" customHeight="1">
      <c r="A39" s="87">
        <v>2001</v>
      </c>
      <c r="B39" s="88">
        <v>283.920402</v>
      </c>
      <c r="C39" s="101">
        <v>265</v>
      </c>
      <c r="D39" s="101">
        <v>190.07454134</v>
      </c>
      <c r="E39" s="103" t="s">
        <v>10</v>
      </c>
      <c r="F39" s="91">
        <f aca="true" t="shared" si="4" ref="F39:F44">SUM(C39,D39,E39)</f>
        <v>455.07454134</v>
      </c>
      <c r="G39" s="89">
        <v>5.33962314</v>
      </c>
      <c r="H39" s="90" t="s">
        <v>10</v>
      </c>
      <c r="I39" s="91">
        <f aca="true" t="shared" si="5" ref="I39:I44">F39-SUM(G39,H39)</f>
        <v>449.7349182</v>
      </c>
      <c r="J39" s="92">
        <f aca="true" t="shared" si="6" ref="J39:J44">IF(I39=0,0,IF(B39=0,0,I39/B39))</f>
        <v>1.584017615613266</v>
      </c>
      <c r="K39" s="92">
        <f t="shared" si="3"/>
        <v>1.4943562411445903</v>
      </c>
    </row>
    <row r="40" spans="1:11" ht="12" customHeight="1">
      <c r="A40" s="87">
        <v>2002</v>
      </c>
      <c r="B40" s="88">
        <v>286.78756</v>
      </c>
      <c r="C40" s="101">
        <v>196.52400000000003</v>
      </c>
      <c r="D40" s="101">
        <v>210.88345031</v>
      </c>
      <c r="E40" s="103" t="s">
        <v>10</v>
      </c>
      <c r="F40" s="91">
        <f t="shared" si="4"/>
        <v>407.40745031000006</v>
      </c>
      <c r="G40" s="89">
        <v>4.8722036</v>
      </c>
      <c r="H40" s="90" t="s">
        <v>10</v>
      </c>
      <c r="I40" s="91">
        <f t="shared" si="5"/>
        <v>402.5352467100001</v>
      </c>
      <c r="J40" s="92">
        <f t="shared" si="6"/>
        <v>1.4036007932491914</v>
      </c>
      <c r="K40" s="92">
        <f t="shared" si="3"/>
        <v>1.3241516917445202</v>
      </c>
    </row>
    <row r="41" spans="1:11" ht="12" customHeight="1">
      <c r="A41" s="87">
        <v>2003</v>
      </c>
      <c r="B41" s="88">
        <v>289.517581</v>
      </c>
      <c r="C41" s="101">
        <v>225.78</v>
      </c>
      <c r="D41" s="101">
        <v>210.90253352000002</v>
      </c>
      <c r="E41" s="103" t="s">
        <v>10</v>
      </c>
      <c r="F41" s="91">
        <f t="shared" si="4"/>
        <v>436.68253352</v>
      </c>
      <c r="G41" s="89">
        <v>4.3512029199999995</v>
      </c>
      <c r="H41" s="90" t="s">
        <v>10</v>
      </c>
      <c r="I41" s="91">
        <f t="shared" si="5"/>
        <v>432.3313306</v>
      </c>
      <c r="J41" s="92">
        <f t="shared" si="6"/>
        <v>1.4932817865730923</v>
      </c>
      <c r="K41" s="92">
        <f t="shared" si="3"/>
        <v>1.4087564024274455</v>
      </c>
    </row>
    <row r="42" spans="1:11" ht="12" customHeight="1">
      <c r="A42" s="87">
        <v>2004</v>
      </c>
      <c r="B42" s="88">
        <v>292.19189</v>
      </c>
      <c r="C42" s="101">
        <v>191.86</v>
      </c>
      <c r="D42" s="101">
        <v>215.07590942</v>
      </c>
      <c r="E42" s="103" t="s">
        <v>10</v>
      </c>
      <c r="F42" s="91">
        <f t="shared" si="4"/>
        <v>406.93590942000003</v>
      </c>
      <c r="G42" s="89">
        <v>5.57027952</v>
      </c>
      <c r="H42" s="90" t="s">
        <v>10</v>
      </c>
      <c r="I42" s="91">
        <f t="shared" si="5"/>
        <v>401.36562990000004</v>
      </c>
      <c r="J42" s="92">
        <f t="shared" si="6"/>
        <v>1.373637132433758</v>
      </c>
      <c r="K42" s="92">
        <f t="shared" si="3"/>
        <v>1.2958840872016584</v>
      </c>
    </row>
    <row r="43" spans="1:11" ht="12" customHeight="1">
      <c r="A43" s="87">
        <v>2005</v>
      </c>
      <c r="B43" s="88">
        <v>294.914085</v>
      </c>
      <c r="C43" s="101">
        <v>256.944</v>
      </c>
      <c r="D43" s="101">
        <v>213.80917990999998</v>
      </c>
      <c r="E43" s="103" t="s">
        <v>10</v>
      </c>
      <c r="F43" s="91">
        <f t="shared" si="4"/>
        <v>470.75317991</v>
      </c>
      <c r="G43" s="89">
        <v>7.19465162</v>
      </c>
      <c r="H43" s="90" t="s">
        <v>10</v>
      </c>
      <c r="I43" s="91">
        <f t="shared" si="5"/>
        <v>463.55852828999997</v>
      </c>
      <c r="J43" s="92">
        <f t="shared" si="6"/>
        <v>1.5718426208432872</v>
      </c>
      <c r="K43" s="92">
        <f t="shared" si="3"/>
        <v>1.482870397021969</v>
      </c>
    </row>
    <row r="44" spans="1:11" ht="12" customHeight="1">
      <c r="A44" s="39">
        <v>2006</v>
      </c>
      <c r="B44" s="49">
        <v>297.646557</v>
      </c>
      <c r="C44" s="67">
        <v>39.22</v>
      </c>
      <c r="D44" s="67">
        <v>224.25413881999998</v>
      </c>
      <c r="E44" s="69" t="s">
        <v>10</v>
      </c>
      <c r="F44" s="53">
        <f t="shared" si="4"/>
        <v>263.47413882</v>
      </c>
      <c r="G44" s="52">
        <v>6.61364333</v>
      </c>
      <c r="H44" s="56" t="s">
        <v>10</v>
      </c>
      <c r="I44" s="53">
        <f t="shared" si="5"/>
        <v>256.86049549</v>
      </c>
      <c r="J44" s="40">
        <f t="shared" si="6"/>
        <v>0.8629714990790236</v>
      </c>
      <c r="K44" s="40">
        <f t="shared" si="3"/>
        <v>0.8141240557349279</v>
      </c>
    </row>
    <row r="45" spans="1:11" ht="12" customHeight="1">
      <c r="A45" s="39">
        <v>2007</v>
      </c>
      <c r="B45" s="49">
        <v>300.574481</v>
      </c>
      <c r="C45" s="70">
        <v>245.92000000000002</v>
      </c>
      <c r="D45" s="70">
        <v>224.5282549</v>
      </c>
      <c r="E45" s="69" t="s">
        <v>10</v>
      </c>
      <c r="F45" s="53">
        <f aca="true" t="shared" si="7" ref="F45:F52">SUM(C45,D45,E45)</f>
        <v>470.44825490000005</v>
      </c>
      <c r="G45" s="70">
        <v>6.7284843</v>
      </c>
      <c r="H45" s="56" t="s">
        <v>10</v>
      </c>
      <c r="I45" s="53">
        <f aca="true" t="shared" si="8" ref="I45:I50">F45-SUM(G45,H45)</f>
        <v>463.71977060000006</v>
      </c>
      <c r="J45" s="40">
        <f aca="true" t="shared" si="9" ref="J45:J50">IF(I45=0,0,IF(B45=0,0,I45/B45))</f>
        <v>1.5427782460347992</v>
      </c>
      <c r="K45" s="40">
        <f t="shared" si="3"/>
        <v>1.4554511755045274</v>
      </c>
    </row>
    <row r="46" spans="1:11" ht="12" customHeight="1">
      <c r="A46" s="39">
        <v>2008</v>
      </c>
      <c r="B46" s="49">
        <v>303.506469</v>
      </c>
      <c r="C46" s="70">
        <v>109.18</v>
      </c>
      <c r="D46" s="70">
        <v>211.70296783</v>
      </c>
      <c r="E46" s="69" t="s">
        <v>10</v>
      </c>
      <c r="F46" s="53">
        <f t="shared" si="7"/>
        <v>320.88296783</v>
      </c>
      <c r="G46" s="70">
        <v>7.560682809999999</v>
      </c>
      <c r="H46" s="56" t="s">
        <v>10</v>
      </c>
      <c r="I46" s="53">
        <f t="shared" si="8"/>
        <v>313.32228502</v>
      </c>
      <c r="J46" s="40">
        <f t="shared" si="9"/>
        <v>1.0323413733234135</v>
      </c>
      <c r="K46" s="40">
        <f aca="true" t="shared" si="10" ref="K46:K51">J46/1.06</f>
        <v>0.9739069559654844</v>
      </c>
    </row>
    <row r="47" spans="1:11" ht="12" customHeight="1">
      <c r="A47" s="39">
        <v>2009</v>
      </c>
      <c r="B47" s="49">
        <v>306.207719</v>
      </c>
      <c r="C47" s="70">
        <v>55.120000000000005</v>
      </c>
      <c r="D47" s="70">
        <v>262.41370953</v>
      </c>
      <c r="E47" s="69" t="s">
        <v>10</v>
      </c>
      <c r="F47" s="53">
        <f t="shared" si="7"/>
        <v>317.53370953</v>
      </c>
      <c r="G47" s="70">
        <v>6.68022071</v>
      </c>
      <c r="H47" s="56" t="s">
        <v>10</v>
      </c>
      <c r="I47" s="53">
        <f t="shared" si="8"/>
        <v>310.85348882</v>
      </c>
      <c r="J47" s="40">
        <f t="shared" si="9"/>
        <v>1.0151719552830738</v>
      </c>
      <c r="K47" s="40">
        <f t="shared" si="10"/>
        <v>0.9577093917764846</v>
      </c>
    </row>
    <row r="48" spans="1:11" ht="12" customHeight="1">
      <c r="A48" s="39">
        <v>2010</v>
      </c>
      <c r="B48" s="49">
        <v>308.833264</v>
      </c>
      <c r="C48" s="70">
        <v>343.44</v>
      </c>
      <c r="D48" s="70">
        <v>232.08808672</v>
      </c>
      <c r="E48" s="69" t="s">
        <v>10</v>
      </c>
      <c r="F48" s="53">
        <f t="shared" si="7"/>
        <v>575.52808672</v>
      </c>
      <c r="G48" s="70">
        <v>7.1592035</v>
      </c>
      <c r="H48" s="56" t="s">
        <v>10</v>
      </c>
      <c r="I48" s="53">
        <f t="shared" si="8"/>
        <v>568.36888322</v>
      </c>
      <c r="J48" s="40">
        <f t="shared" si="9"/>
        <v>1.84037456282559</v>
      </c>
      <c r="K48" s="40">
        <f t="shared" si="10"/>
        <v>1.7362024177599906</v>
      </c>
    </row>
    <row r="49" spans="1:11" ht="12" customHeight="1">
      <c r="A49" s="81">
        <v>2011</v>
      </c>
      <c r="B49" s="82">
        <v>310.946962</v>
      </c>
      <c r="C49" s="104">
        <v>60.844</v>
      </c>
      <c r="D49" s="104">
        <v>231.65363069</v>
      </c>
      <c r="E49" s="105" t="s">
        <v>10</v>
      </c>
      <c r="F49" s="85">
        <f t="shared" si="7"/>
        <v>292.49763069</v>
      </c>
      <c r="G49" s="104">
        <v>7.60286604</v>
      </c>
      <c r="H49" s="84" t="s">
        <v>10</v>
      </c>
      <c r="I49" s="85">
        <f t="shared" si="8"/>
        <v>284.89476465</v>
      </c>
      <c r="J49" s="86">
        <f t="shared" si="9"/>
        <v>0.916216588248899</v>
      </c>
      <c r="K49" s="86">
        <f t="shared" si="10"/>
        <v>0.8643552719329235</v>
      </c>
    </row>
    <row r="50" spans="1:11" ht="12" customHeight="1">
      <c r="A50" s="81">
        <v>2012</v>
      </c>
      <c r="B50" s="82">
        <v>313.149997</v>
      </c>
      <c r="C50" s="104">
        <v>179.98800000000003</v>
      </c>
      <c r="D50" s="104">
        <v>234.27174277</v>
      </c>
      <c r="E50" s="105" t="s">
        <v>10</v>
      </c>
      <c r="F50" s="85">
        <f t="shared" si="7"/>
        <v>414.25974277</v>
      </c>
      <c r="G50" s="104">
        <v>8.198543879999999</v>
      </c>
      <c r="H50" s="84" t="s">
        <v>10</v>
      </c>
      <c r="I50" s="85">
        <f t="shared" si="8"/>
        <v>406.06119889</v>
      </c>
      <c r="J50" s="86">
        <f t="shared" si="9"/>
        <v>1.2966987155679266</v>
      </c>
      <c r="K50" s="86">
        <f t="shared" si="10"/>
        <v>1.2233006750640816</v>
      </c>
    </row>
    <row r="51" spans="1:11" ht="12" customHeight="1">
      <c r="A51" s="81">
        <v>2013</v>
      </c>
      <c r="B51" s="82">
        <v>315.335976</v>
      </c>
      <c r="C51" s="104">
        <v>189.316</v>
      </c>
      <c r="D51" s="104">
        <v>232.36046116</v>
      </c>
      <c r="E51" s="105" t="s">
        <v>10</v>
      </c>
      <c r="F51" s="85">
        <f t="shared" si="7"/>
        <v>421.67646116000003</v>
      </c>
      <c r="G51" s="104">
        <v>11.119160970000001</v>
      </c>
      <c r="H51" s="84" t="s">
        <v>10</v>
      </c>
      <c r="I51" s="85">
        <f aca="true" t="shared" si="11" ref="I51:I57">F51-SUM(G51,H51)</f>
        <v>410.55730019000003</v>
      </c>
      <c r="J51" s="86">
        <f aca="true" t="shared" si="12" ref="J51:J57">IF(I51=0,0,IF(B51=0,0,I51/B51))</f>
        <v>1.3019678420390575</v>
      </c>
      <c r="K51" s="86">
        <f t="shared" si="10"/>
        <v>1.2282715490934504</v>
      </c>
    </row>
    <row r="52" spans="1:11" ht="12" customHeight="1">
      <c r="A52" s="81">
        <v>2014</v>
      </c>
      <c r="B52" s="82">
        <v>317.519206</v>
      </c>
      <c r="C52" s="104">
        <v>77.168</v>
      </c>
      <c r="D52" s="104">
        <v>233.59317335</v>
      </c>
      <c r="E52" s="105" t="s">
        <v>10</v>
      </c>
      <c r="F52" s="85">
        <f t="shared" si="7"/>
        <v>310.76117335000004</v>
      </c>
      <c r="G52" s="104">
        <v>13.35033544</v>
      </c>
      <c r="H52" s="84" t="s">
        <v>10</v>
      </c>
      <c r="I52" s="85">
        <f t="shared" si="11"/>
        <v>297.41083791000005</v>
      </c>
      <c r="J52" s="86">
        <f t="shared" si="12"/>
        <v>0.9366703880898469</v>
      </c>
      <c r="K52" s="86">
        <f aca="true" t="shared" si="13" ref="K52:K57">J52/1.06</f>
        <v>0.8836513095187235</v>
      </c>
    </row>
    <row r="53" spans="1:11" ht="12" customHeight="1">
      <c r="A53" s="81">
        <v>2015</v>
      </c>
      <c r="B53" s="82">
        <v>319.83219</v>
      </c>
      <c r="C53" s="104">
        <v>158.15200000000002</v>
      </c>
      <c r="D53" s="104">
        <v>243.50880691999998</v>
      </c>
      <c r="E53" s="105" t="s">
        <v>10</v>
      </c>
      <c r="F53" s="85">
        <f>SUM(C53,D53,E53)</f>
        <v>401.66080692</v>
      </c>
      <c r="G53" s="104">
        <v>9.949765529999999</v>
      </c>
      <c r="H53" s="84" t="s">
        <v>10</v>
      </c>
      <c r="I53" s="85">
        <f t="shared" si="11"/>
        <v>391.71104139000005</v>
      </c>
      <c r="J53" s="86">
        <f t="shared" si="12"/>
        <v>1.2247392652690776</v>
      </c>
      <c r="K53" s="86">
        <f t="shared" si="13"/>
        <v>1.155414401197243</v>
      </c>
    </row>
    <row r="54" spans="1:11" ht="12" customHeight="1">
      <c r="A54" s="146">
        <v>2016</v>
      </c>
      <c r="B54" s="147">
        <v>322.114094</v>
      </c>
      <c r="C54" s="153">
        <v>138.012</v>
      </c>
      <c r="D54" s="153">
        <v>224.76193822</v>
      </c>
      <c r="E54" s="138" t="s">
        <v>10</v>
      </c>
      <c r="F54" s="131">
        <f>SUM(C54,D54,E54)</f>
        <v>362.77393822</v>
      </c>
      <c r="G54" s="153">
        <v>10.37831318</v>
      </c>
      <c r="H54" s="132" t="s">
        <v>10</v>
      </c>
      <c r="I54" s="131">
        <f t="shared" si="11"/>
        <v>352.39562503999997</v>
      </c>
      <c r="J54" s="133">
        <f t="shared" si="12"/>
        <v>1.094008711832398</v>
      </c>
      <c r="K54" s="133">
        <f t="shared" si="13"/>
        <v>1.0320836904079227</v>
      </c>
    </row>
    <row r="55" spans="1:11" ht="12" customHeight="1">
      <c r="A55" s="146">
        <v>2017</v>
      </c>
      <c r="B55" s="147">
        <v>324.296746</v>
      </c>
      <c r="C55" s="153">
        <v>185.076</v>
      </c>
      <c r="D55" s="153">
        <v>228.76987266999998</v>
      </c>
      <c r="E55" s="138" t="s">
        <v>10</v>
      </c>
      <c r="F55" s="131">
        <f>SUM(C55,D55,E55)</f>
        <v>413.84587266999995</v>
      </c>
      <c r="G55" s="153">
        <v>10.417055</v>
      </c>
      <c r="H55" s="132" t="s">
        <v>10</v>
      </c>
      <c r="I55" s="131">
        <f t="shared" si="11"/>
        <v>403.42881766999994</v>
      </c>
      <c r="J55" s="133">
        <f t="shared" si="12"/>
        <v>1.2440113033696611</v>
      </c>
      <c r="K55" s="133">
        <f t="shared" si="13"/>
        <v>1.1735955692166613</v>
      </c>
    </row>
    <row r="56" spans="1:11" ht="12" customHeight="1">
      <c r="A56" s="122">
        <v>2018</v>
      </c>
      <c r="B56" s="123">
        <v>326.163263</v>
      </c>
      <c r="C56" s="196">
        <v>35.997600000000006</v>
      </c>
      <c r="D56" s="196">
        <v>253.51310818000002</v>
      </c>
      <c r="E56" s="197" t="s">
        <v>10</v>
      </c>
      <c r="F56" s="187">
        <f>SUM(C56,D56,E56)</f>
        <v>289.51070818000005</v>
      </c>
      <c r="G56" s="196">
        <v>11.51381697</v>
      </c>
      <c r="H56" s="186" t="s">
        <v>10</v>
      </c>
      <c r="I56" s="187">
        <f t="shared" si="11"/>
        <v>277.99689121000006</v>
      </c>
      <c r="J56" s="133">
        <f t="shared" si="12"/>
        <v>0.8523243502441907</v>
      </c>
      <c r="K56" s="133">
        <f t="shared" si="13"/>
        <v>0.8040795757020667</v>
      </c>
    </row>
    <row r="57" spans="1:11" ht="12" customHeight="1" thickBot="1">
      <c r="A57" s="172">
        <v>2019</v>
      </c>
      <c r="B57" s="173">
        <v>327.776541</v>
      </c>
      <c r="C57" s="194">
        <v>172.08040000000003</v>
      </c>
      <c r="D57" s="137">
        <v>205.83571250277</v>
      </c>
      <c r="E57" s="195" t="s">
        <v>10</v>
      </c>
      <c r="F57" s="191">
        <f>SUM(C57,D57,E57)</f>
        <v>377.91611250277003</v>
      </c>
      <c r="G57" s="137">
        <v>9.02853336105</v>
      </c>
      <c r="H57" s="182" t="s">
        <v>10</v>
      </c>
      <c r="I57" s="183">
        <f t="shared" si="11"/>
        <v>368.88757914172004</v>
      </c>
      <c r="J57" s="133">
        <f t="shared" si="12"/>
        <v>1.1254239794473884</v>
      </c>
      <c r="K57" s="133">
        <f t="shared" si="13"/>
        <v>1.061720735327725</v>
      </c>
    </row>
    <row r="58" spans="1:11" ht="12" customHeight="1" thickTop="1">
      <c r="A58" s="330" t="s">
        <v>30</v>
      </c>
      <c r="B58" s="331"/>
      <c r="C58" s="331"/>
      <c r="D58" s="331"/>
      <c r="E58" s="331"/>
      <c r="F58" s="331"/>
      <c r="G58" s="331"/>
      <c r="H58" s="331"/>
      <c r="I58" s="331"/>
      <c r="J58" s="331"/>
      <c r="K58" s="332"/>
    </row>
    <row r="59" spans="1:11" ht="12" customHeight="1">
      <c r="A59" s="324"/>
      <c r="B59" s="325"/>
      <c r="C59" s="325"/>
      <c r="D59" s="325"/>
      <c r="E59" s="325"/>
      <c r="F59" s="325"/>
      <c r="G59" s="325"/>
      <c r="H59" s="325"/>
      <c r="I59" s="325"/>
      <c r="J59" s="325"/>
      <c r="K59" s="326"/>
    </row>
    <row r="60" spans="1:11" ht="12" customHeight="1">
      <c r="A60" s="327" t="s">
        <v>71</v>
      </c>
      <c r="B60" s="328"/>
      <c r="C60" s="328"/>
      <c r="D60" s="328"/>
      <c r="E60" s="328"/>
      <c r="F60" s="328"/>
      <c r="G60" s="328"/>
      <c r="H60" s="328"/>
      <c r="I60" s="328"/>
      <c r="J60" s="328"/>
      <c r="K60" s="329"/>
    </row>
    <row r="61" spans="1:11" ht="12" customHeight="1">
      <c r="A61" s="327"/>
      <c r="B61" s="328"/>
      <c r="C61" s="328"/>
      <c r="D61" s="328"/>
      <c r="E61" s="328"/>
      <c r="F61" s="328"/>
      <c r="G61" s="328"/>
      <c r="H61" s="328"/>
      <c r="I61" s="328"/>
      <c r="J61" s="328"/>
      <c r="K61" s="329"/>
    </row>
    <row r="62" spans="1:11" ht="12" customHeight="1">
      <c r="A62" s="300" t="s">
        <v>85</v>
      </c>
      <c r="B62" s="301"/>
      <c r="C62" s="301"/>
      <c r="D62" s="301"/>
      <c r="E62" s="301"/>
      <c r="F62" s="301"/>
      <c r="G62" s="301"/>
      <c r="H62" s="301"/>
      <c r="I62" s="301"/>
      <c r="J62" s="301"/>
      <c r="K62" s="302"/>
    </row>
    <row r="64" spans="4:6" ht="12" customHeight="1">
      <c r="D64" s="29"/>
      <c r="E64" s="29"/>
      <c r="F64" s="30"/>
    </row>
    <row r="65" spans="4:6" s="21" customFormat="1" ht="12" customHeight="1">
      <c r="D65" s="29"/>
      <c r="E65" s="29"/>
      <c r="F65" s="30"/>
    </row>
  </sheetData>
  <sheetProtection/>
  <mergeCells count="21">
    <mergeCell ref="A60:K60"/>
    <mergeCell ref="I4:I6"/>
    <mergeCell ref="A58:K58"/>
    <mergeCell ref="I2:K3"/>
    <mergeCell ref="A2:A6"/>
    <mergeCell ref="C3:C6"/>
    <mergeCell ref="E3:E6"/>
    <mergeCell ref="H3:H6"/>
    <mergeCell ref="B2:B6"/>
    <mergeCell ref="G2:H2"/>
    <mergeCell ref="G3:G6"/>
    <mergeCell ref="A62:K62"/>
    <mergeCell ref="A1:I1"/>
    <mergeCell ref="C7:I7"/>
    <mergeCell ref="J7:K7"/>
    <mergeCell ref="F3:F6"/>
    <mergeCell ref="A59:K59"/>
    <mergeCell ref="A61:K61"/>
    <mergeCell ref="D3:D6"/>
    <mergeCell ref="J1:K1"/>
    <mergeCell ref="J5:J6"/>
  </mergeCells>
  <printOptions horizontalCentered="1" verticalCentered="1"/>
  <pageMargins left="0.75" right="0.75" top="0.699305555555556" bottom="0.449305556" header="0" footer="0"/>
  <pageSetup fitToHeight="1"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K67"/>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3" customWidth="1"/>
    <col min="2" max="2" width="12.7109375" style="9" customWidth="1"/>
    <col min="3" max="9" width="12.7109375" style="14" customWidth="1"/>
    <col min="10" max="10" width="12.7109375" style="15" customWidth="1"/>
    <col min="11" max="11" width="12.7109375" style="19" customWidth="1"/>
    <col min="12" max="16384" width="12.7109375" style="21" customWidth="1"/>
  </cols>
  <sheetData>
    <row r="1" spans="1:11" s="45" customFormat="1" ht="12" customHeight="1" thickBot="1">
      <c r="A1" s="336" t="s">
        <v>59</v>
      </c>
      <c r="B1" s="336"/>
      <c r="C1" s="336"/>
      <c r="D1" s="336"/>
      <c r="E1" s="336"/>
      <c r="F1" s="336"/>
      <c r="G1" s="336"/>
      <c r="H1" s="336"/>
      <c r="I1" s="336"/>
      <c r="J1" s="296" t="s">
        <v>9</v>
      </c>
      <c r="K1" s="296"/>
    </row>
    <row r="2" spans="1:11" ht="12" customHeight="1" thickTop="1">
      <c r="A2" s="269" t="s">
        <v>26</v>
      </c>
      <c r="B2" s="266" t="s">
        <v>27</v>
      </c>
      <c r="C2" s="10" t="s">
        <v>0</v>
      </c>
      <c r="D2" s="41"/>
      <c r="E2" s="41"/>
      <c r="F2" s="41"/>
      <c r="G2" s="294" t="s">
        <v>51</v>
      </c>
      <c r="H2" s="295"/>
      <c r="I2" s="287" t="s">
        <v>56</v>
      </c>
      <c r="J2" s="288"/>
      <c r="K2" s="288"/>
    </row>
    <row r="3" spans="1:11" ht="12" customHeight="1">
      <c r="A3" s="270"/>
      <c r="B3" s="267"/>
      <c r="C3" s="272" t="s">
        <v>5</v>
      </c>
      <c r="D3" s="272" t="s">
        <v>1</v>
      </c>
      <c r="E3" s="272" t="s">
        <v>14</v>
      </c>
      <c r="F3" s="272" t="s">
        <v>28</v>
      </c>
      <c r="G3" s="272" t="s">
        <v>3</v>
      </c>
      <c r="H3" s="315" t="s">
        <v>15</v>
      </c>
      <c r="I3" s="289"/>
      <c r="J3" s="290"/>
      <c r="K3" s="290"/>
    </row>
    <row r="4" spans="1:11" ht="12" customHeight="1">
      <c r="A4" s="270"/>
      <c r="B4" s="267"/>
      <c r="C4" s="273"/>
      <c r="D4" s="273"/>
      <c r="E4" s="273"/>
      <c r="F4" s="273"/>
      <c r="G4" s="273"/>
      <c r="H4" s="273"/>
      <c r="I4" s="275" t="s">
        <v>2</v>
      </c>
      <c r="J4" s="12" t="s">
        <v>22</v>
      </c>
      <c r="K4" s="11"/>
    </row>
    <row r="5" spans="1:11" ht="12" customHeight="1">
      <c r="A5" s="270"/>
      <c r="B5" s="267"/>
      <c r="C5" s="273"/>
      <c r="D5" s="273"/>
      <c r="E5" s="273"/>
      <c r="F5" s="273"/>
      <c r="G5" s="273"/>
      <c r="H5" s="273"/>
      <c r="I5" s="273"/>
      <c r="J5" s="297" t="s">
        <v>8</v>
      </c>
      <c r="K5" s="117" t="s">
        <v>68</v>
      </c>
    </row>
    <row r="6" spans="1:11" ht="12" customHeight="1">
      <c r="A6" s="271"/>
      <c r="B6" s="268"/>
      <c r="C6" s="274"/>
      <c r="D6" s="274"/>
      <c r="E6" s="274"/>
      <c r="F6" s="274"/>
      <c r="G6" s="274"/>
      <c r="H6" s="274"/>
      <c r="I6" s="274"/>
      <c r="J6" s="298"/>
      <c r="K6" s="48" t="s">
        <v>73</v>
      </c>
    </row>
    <row r="7" spans="1:11" ht="12" customHeight="1">
      <c r="A7" s="71"/>
      <c r="B7" s="51" t="s">
        <v>31</v>
      </c>
      <c r="C7" s="285" t="s">
        <v>38</v>
      </c>
      <c r="D7" s="286"/>
      <c r="E7" s="286"/>
      <c r="F7" s="286"/>
      <c r="G7" s="286"/>
      <c r="H7" s="286"/>
      <c r="I7" s="286"/>
      <c r="J7" s="291" t="s">
        <v>35</v>
      </c>
      <c r="K7" s="291"/>
    </row>
    <row r="8" spans="1:11" s="22" customFormat="1" ht="12" customHeight="1">
      <c r="A8" s="39">
        <v>1970</v>
      </c>
      <c r="B8" s="49">
        <v>203.849</v>
      </c>
      <c r="C8" s="52">
        <v>1771.2</v>
      </c>
      <c r="D8" s="55">
        <v>0.9</v>
      </c>
      <c r="E8" s="54">
        <v>399</v>
      </c>
      <c r="F8" s="53">
        <f aca="true" t="shared" si="0" ref="F8:F38">SUM(C8,D8,E8)</f>
        <v>2171.1000000000004</v>
      </c>
      <c r="G8" s="54">
        <v>166.9</v>
      </c>
      <c r="H8" s="54">
        <v>346.1</v>
      </c>
      <c r="I8" s="53">
        <f aca="true" t="shared" si="1" ref="I8:I38">F8-SUM(G8,H8)</f>
        <v>1658.1000000000004</v>
      </c>
      <c r="J8" s="40">
        <f aca="true" t="shared" si="2" ref="J8:J38">IF(I8=0,0,IF(B8=0,0,I8/B8))</f>
        <v>8.133961903173429</v>
      </c>
      <c r="K8" s="40">
        <f>J8/1.2</f>
        <v>6.778301585977857</v>
      </c>
    </row>
    <row r="9" spans="1:11" ht="12" customHeight="1">
      <c r="A9" s="87">
        <v>1971</v>
      </c>
      <c r="B9" s="88">
        <v>206.46599999999998</v>
      </c>
      <c r="C9" s="89">
        <v>1676.5</v>
      </c>
      <c r="D9" s="93">
        <v>0.7</v>
      </c>
      <c r="E9" s="93">
        <v>346.1</v>
      </c>
      <c r="F9" s="91">
        <f t="shared" si="0"/>
        <v>2023.3000000000002</v>
      </c>
      <c r="G9" s="93">
        <v>119</v>
      </c>
      <c r="H9" s="93">
        <v>210.2</v>
      </c>
      <c r="I9" s="91">
        <f t="shared" si="1"/>
        <v>1694.1000000000001</v>
      </c>
      <c r="J9" s="92">
        <f t="shared" si="2"/>
        <v>8.2052250733777</v>
      </c>
      <c r="K9" s="92">
        <f aca="true" t="shared" si="3" ref="K9:K45">J9/1.2</f>
        <v>6.837687561148084</v>
      </c>
    </row>
    <row r="10" spans="1:11" ht="12" customHeight="1">
      <c r="A10" s="87">
        <v>1972</v>
      </c>
      <c r="B10" s="88">
        <v>208.917</v>
      </c>
      <c r="C10" s="89">
        <v>1522.6</v>
      </c>
      <c r="D10" s="93">
        <v>2.4</v>
      </c>
      <c r="E10" s="93">
        <v>210.2</v>
      </c>
      <c r="F10" s="91">
        <f t="shared" si="0"/>
        <v>1735.2</v>
      </c>
      <c r="G10" s="93">
        <v>119.1</v>
      </c>
      <c r="H10" s="93">
        <v>77.8</v>
      </c>
      <c r="I10" s="91">
        <f t="shared" si="1"/>
        <v>1538.3000000000002</v>
      </c>
      <c r="J10" s="92">
        <f t="shared" si="2"/>
        <v>7.363211227425246</v>
      </c>
      <c r="K10" s="92">
        <f t="shared" si="3"/>
        <v>6.136009356187706</v>
      </c>
    </row>
    <row r="11" spans="1:11" ht="12" customHeight="1">
      <c r="A11" s="87">
        <v>1973</v>
      </c>
      <c r="B11" s="88">
        <v>210.985</v>
      </c>
      <c r="C11" s="89">
        <v>1590.5</v>
      </c>
      <c r="D11" s="93">
        <v>0.6</v>
      </c>
      <c r="E11" s="93">
        <v>77.8</v>
      </c>
      <c r="F11" s="91">
        <f t="shared" si="0"/>
        <v>1668.8999999999999</v>
      </c>
      <c r="G11" s="93">
        <v>126.9</v>
      </c>
      <c r="H11" s="93">
        <v>69.3</v>
      </c>
      <c r="I11" s="91">
        <f t="shared" si="1"/>
        <v>1472.6999999999998</v>
      </c>
      <c r="J11" s="92">
        <f t="shared" si="2"/>
        <v>6.98011706993388</v>
      </c>
      <c r="K11" s="92">
        <f t="shared" si="3"/>
        <v>5.8167642249449</v>
      </c>
    </row>
    <row r="12" spans="1:11" ht="12" customHeight="1">
      <c r="A12" s="87">
        <v>1974</v>
      </c>
      <c r="B12" s="88">
        <v>212.932</v>
      </c>
      <c r="C12" s="89">
        <v>1980.7</v>
      </c>
      <c r="D12" s="93">
        <v>0.5</v>
      </c>
      <c r="E12" s="93">
        <v>69.3</v>
      </c>
      <c r="F12" s="91">
        <f t="shared" si="0"/>
        <v>2050.5</v>
      </c>
      <c r="G12" s="93">
        <v>96.6</v>
      </c>
      <c r="H12" s="93">
        <v>233.8</v>
      </c>
      <c r="I12" s="91">
        <f t="shared" si="1"/>
        <v>1720.1</v>
      </c>
      <c r="J12" s="92">
        <f t="shared" si="2"/>
        <v>8.07816579941014</v>
      </c>
      <c r="K12" s="92">
        <f t="shared" si="3"/>
        <v>6.731804832841783</v>
      </c>
    </row>
    <row r="13" spans="1:11" ht="12" customHeight="1">
      <c r="A13" s="87">
        <v>1975</v>
      </c>
      <c r="B13" s="88">
        <v>214.931</v>
      </c>
      <c r="C13" s="89">
        <v>1718.4000000000003</v>
      </c>
      <c r="D13" s="93">
        <v>0.2</v>
      </c>
      <c r="E13" s="93">
        <v>233.8</v>
      </c>
      <c r="F13" s="91">
        <f t="shared" si="0"/>
        <v>1952.4000000000003</v>
      </c>
      <c r="G13" s="93">
        <v>93.4</v>
      </c>
      <c r="H13" s="93">
        <v>332.2</v>
      </c>
      <c r="I13" s="91">
        <f t="shared" si="1"/>
        <v>1526.8000000000002</v>
      </c>
      <c r="J13" s="92">
        <f t="shared" si="2"/>
        <v>7.103675132949645</v>
      </c>
      <c r="K13" s="92">
        <f t="shared" si="3"/>
        <v>5.919729277458038</v>
      </c>
    </row>
    <row r="14" spans="1:11" ht="12" customHeight="1">
      <c r="A14" s="39">
        <v>1976</v>
      </c>
      <c r="B14" s="49">
        <v>217.095</v>
      </c>
      <c r="C14" s="52">
        <v>1591.5600000000002</v>
      </c>
      <c r="D14" s="54" t="s">
        <v>10</v>
      </c>
      <c r="E14" s="55">
        <v>332.2</v>
      </c>
      <c r="F14" s="53">
        <f t="shared" si="0"/>
        <v>1923.7600000000002</v>
      </c>
      <c r="G14" s="55">
        <v>114.4</v>
      </c>
      <c r="H14" s="55">
        <v>262.6</v>
      </c>
      <c r="I14" s="53">
        <f t="shared" si="1"/>
        <v>1546.7600000000002</v>
      </c>
      <c r="J14" s="40">
        <f t="shared" si="2"/>
        <v>7.124807112093785</v>
      </c>
      <c r="K14" s="40">
        <f t="shared" si="3"/>
        <v>5.937339260078154</v>
      </c>
    </row>
    <row r="15" spans="1:11" ht="12" customHeight="1">
      <c r="A15" s="39">
        <v>1977</v>
      </c>
      <c r="B15" s="49">
        <v>219.179</v>
      </c>
      <c r="C15" s="52">
        <v>1805.6400000000003</v>
      </c>
      <c r="D15" s="55">
        <v>0.1</v>
      </c>
      <c r="E15" s="55">
        <v>262.6</v>
      </c>
      <c r="F15" s="53">
        <f t="shared" si="0"/>
        <v>2068.34</v>
      </c>
      <c r="G15" s="55">
        <v>160.1</v>
      </c>
      <c r="H15" s="55">
        <v>294.5</v>
      </c>
      <c r="I15" s="53">
        <f t="shared" si="1"/>
        <v>1613.7400000000002</v>
      </c>
      <c r="J15" s="40">
        <f t="shared" si="2"/>
        <v>7.3626579188699655</v>
      </c>
      <c r="K15" s="40">
        <f t="shared" si="3"/>
        <v>6.135548265724972</v>
      </c>
    </row>
    <row r="16" spans="1:11" ht="12" customHeight="1">
      <c r="A16" s="39">
        <v>1978</v>
      </c>
      <c r="B16" s="49">
        <v>221.47699999999998</v>
      </c>
      <c r="C16" s="52">
        <v>1476.9600000000003</v>
      </c>
      <c r="D16" s="55">
        <v>0.1</v>
      </c>
      <c r="E16" s="55">
        <v>294.5</v>
      </c>
      <c r="F16" s="53">
        <f t="shared" si="0"/>
        <v>1771.5600000000002</v>
      </c>
      <c r="G16" s="55">
        <v>143.7</v>
      </c>
      <c r="H16" s="55">
        <v>155.8</v>
      </c>
      <c r="I16" s="53">
        <f t="shared" si="1"/>
        <v>1472.0600000000002</v>
      </c>
      <c r="J16" s="40">
        <f t="shared" si="2"/>
        <v>6.646559236399266</v>
      </c>
      <c r="K16" s="40">
        <f t="shared" si="3"/>
        <v>5.5387993636660555</v>
      </c>
    </row>
    <row r="17" spans="1:11" ht="12" customHeight="1">
      <c r="A17" s="39">
        <v>1979</v>
      </c>
      <c r="B17" s="49">
        <v>223.865</v>
      </c>
      <c r="C17" s="52">
        <v>1713.1200000000001</v>
      </c>
      <c r="D17" s="55">
        <v>0.5</v>
      </c>
      <c r="E17" s="55">
        <v>155.8</v>
      </c>
      <c r="F17" s="53">
        <f t="shared" si="0"/>
        <v>1869.42</v>
      </c>
      <c r="G17" s="55">
        <v>135.3</v>
      </c>
      <c r="H17" s="55">
        <v>212.1</v>
      </c>
      <c r="I17" s="53">
        <f t="shared" si="1"/>
        <v>1522.02</v>
      </c>
      <c r="J17" s="40">
        <f t="shared" si="2"/>
        <v>6.798829651799075</v>
      </c>
      <c r="K17" s="40">
        <f t="shared" si="3"/>
        <v>5.665691376499229</v>
      </c>
    </row>
    <row r="18" spans="1:11" ht="12" customHeight="1">
      <c r="A18" s="39">
        <v>1980</v>
      </c>
      <c r="B18" s="49">
        <v>226.451</v>
      </c>
      <c r="C18" s="52">
        <v>1797.9600000000003</v>
      </c>
      <c r="D18" s="55">
        <v>0.6</v>
      </c>
      <c r="E18" s="55">
        <v>212.1</v>
      </c>
      <c r="F18" s="53">
        <f t="shared" si="0"/>
        <v>2010.66</v>
      </c>
      <c r="G18" s="55">
        <v>129.6</v>
      </c>
      <c r="H18" s="55">
        <v>320.5</v>
      </c>
      <c r="I18" s="53">
        <f t="shared" si="1"/>
        <v>1560.56</v>
      </c>
      <c r="J18" s="40">
        <f t="shared" si="2"/>
        <v>6.891380475246301</v>
      </c>
      <c r="K18" s="40">
        <f t="shared" si="3"/>
        <v>5.742817062705251</v>
      </c>
    </row>
    <row r="19" spans="1:11" ht="12" customHeight="1">
      <c r="A19" s="87">
        <v>1981</v>
      </c>
      <c r="B19" s="88">
        <v>228.937</v>
      </c>
      <c r="C19" s="89">
        <v>1408.4400000000003</v>
      </c>
      <c r="D19" s="93">
        <v>0.4</v>
      </c>
      <c r="E19" s="93">
        <v>320.5</v>
      </c>
      <c r="F19" s="91">
        <f t="shared" si="0"/>
        <v>1729.3400000000004</v>
      </c>
      <c r="G19" s="93">
        <v>87.9</v>
      </c>
      <c r="H19" s="93">
        <v>360.9</v>
      </c>
      <c r="I19" s="91">
        <f t="shared" si="1"/>
        <v>1280.5400000000004</v>
      </c>
      <c r="J19" s="92">
        <f t="shared" si="2"/>
        <v>5.593416529438231</v>
      </c>
      <c r="K19" s="92">
        <f t="shared" si="3"/>
        <v>4.6611804411985265</v>
      </c>
    </row>
    <row r="20" spans="1:11" ht="12" customHeight="1">
      <c r="A20" s="87">
        <v>1982</v>
      </c>
      <c r="B20" s="88">
        <v>231.157</v>
      </c>
      <c r="C20" s="89">
        <v>1180.68</v>
      </c>
      <c r="D20" s="93">
        <v>0.8</v>
      </c>
      <c r="E20" s="93">
        <v>360.9</v>
      </c>
      <c r="F20" s="91">
        <f t="shared" si="0"/>
        <v>1542.38</v>
      </c>
      <c r="G20" s="93">
        <v>79.3</v>
      </c>
      <c r="H20" s="93">
        <v>242.4</v>
      </c>
      <c r="I20" s="91">
        <f t="shared" si="1"/>
        <v>1220.68</v>
      </c>
      <c r="J20" s="92">
        <f t="shared" si="2"/>
        <v>5.280739930004283</v>
      </c>
      <c r="K20" s="92">
        <f t="shared" si="3"/>
        <v>4.400616608336903</v>
      </c>
    </row>
    <row r="21" spans="1:11" ht="12" customHeight="1">
      <c r="A21" s="87">
        <v>1983</v>
      </c>
      <c r="B21" s="88">
        <v>233.322</v>
      </c>
      <c r="C21" s="89">
        <v>810.4800000000001</v>
      </c>
      <c r="D21" s="93">
        <v>52.5</v>
      </c>
      <c r="E21" s="93">
        <v>242.4</v>
      </c>
      <c r="F21" s="91">
        <f t="shared" si="0"/>
        <v>1105.38</v>
      </c>
      <c r="G21" s="93">
        <v>35</v>
      </c>
      <c r="H21" s="93">
        <v>49.6</v>
      </c>
      <c r="I21" s="91">
        <f t="shared" si="1"/>
        <v>1020.7800000000001</v>
      </c>
      <c r="J21" s="92">
        <f t="shared" si="2"/>
        <v>4.374983927790779</v>
      </c>
      <c r="K21" s="92">
        <f t="shared" si="3"/>
        <v>3.6458199398256492</v>
      </c>
    </row>
    <row r="22" spans="1:11" ht="12" customHeight="1">
      <c r="A22" s="87">
        <v>1984</v>
      </c>
      <c r="B22" s="88">
        <v>235.385</v>
      </c>
      <c r="C22" s="89">
        <v>1234.3200000000002</v>
      </c>
      <c r="D22" s="93">
        <v>55.8</v>
      </c>
      <c r="E22" s="93">
        <v>49.6</v>
      </c>
      <c r="F22" s="91">
        <f t="shared" si="0"/>
        <v>1339.72</v>
      </c>
      <c r="G22" s="93">
        <v>25.2</v>
      </c>
      <c r="H22" s="93">
        <v>182.3</v>
      </c>
      <c r="I22" s="91">
        <f t="shared" si="1"/>
        <v>1132.22</v>
      </c>
      <c r="J22" s="92">
        <f t="shared" si="2"/>
        <v>4.810077107717144</v>
      </c>
      <c r="K22" s="92">
        <f t="shared" si="3"/>
        <v>4.008397589764287</v>
      </c>
    </row>
    <row r="23" spans="1:11" ht="12" customHeight="1">
      <c r="A23" s="87">
        <v>1985</v>
      </c>
      <c r="B23" s="88">
        <v>237.468</v>
      </c>
      <c r="C23" s="89">
        <v>1179.1200000000001</v>
      </c>
      <c r="D23" s="93">
        <v>63.5</v>
      </c>
      <c r="E23" s="93">
        <v>182.3</v>
      </c>
      <c r="F23" s="91">
        <f t="shared" si="0"/>
        <v>1424.92</v>
      </c>
      <c r="G23" s="93">
        <v>31.1</v>
      </c>
      <c r="H23" s="93">
        <v>260.8</v>
      </c>
      <c r="I23" s="91">
        <f t="shared" si="1"/>
        <v>1133.02</v>
      </c>
      <c r="J23" s="92">
        <f t="shared" si="2"/>
        <v>4.771253389930433</v>
      </c>
      <c r="K23" s="92">
        <f t="shared" si="3"/>
        <v>3.976044491608694</v>
      </c>
    </row>
    <row r="24" spans="1:11" ht="12" customHeight="1">
      <c r="A24" s="39">
        <v>1986</v>
      </c>
      <c r="B24" s="49">
        <v>239.638</v>
      </c>
      <c r="C24" s="52">
        <v>1112.2800000000002</v>
      </c>
      <c r="D24" s="55">
        <v>38.2</v>
      </c>
      <c r="E24" s="55">
        <v>260.8</v>
      </c>
      <c r="F24" s="53">
        <f t="shared" si="0"/>
        <v>1411.2800000000002</v>
      </c>
      <c r="G24" s="55">
        <v>35.2</v>
      </c>
      <c r="H24" s="55">
        <v>156.3</v>
      </c>
      <c r="I24" s="53">
        <f t="shared" si="1"/>
        <v>1219.7800000000002</v>
      </c>
      <c r="J24" s="40">
        <f t="shared" si="2"/>
        <v>5.090094225456731</v>
      </c>
      <c r="K24" s="40">
        <f t="shared" si="3"/>
        <v>4.24174518788061</v>
      </c>
    </row>
    <row r="25" spans="1:11" ht="12" customHeight="1">
      <c r="A25" s="39">
        <v>1987</v>
      </c>
      <c r="B25" s="49">
        <v>241.784</v>
      </c>
      <c r="C25" s="52">
        <v>1052.5200000000002</v>
      </c>
      <c r="D25" s="55">
        <v>56</v>
      </c>
      <c r="E25" s="55">
        <v>156.3</v>
      </c>
      <c r="F25" s="53">
        <f t="shared" si="0"/>
        <v>1264.8200000000002</v>
      </c>
      <c r="G25" s="55">
        <v>41.1</v>
      </c>
      <c r="H25" s="55">
        <v>66.7</v>
      </c>
      <c r="I25" s="53">
        <f t="shared" si="1"/>
        <v>1157.0200000000002</v>
      </c>
      <c r="J25" s="40">
        <f t="shared" si="2"/>
        <v>4.785345597723589</v>
      </c>
      <c r="K25" s="40">
        <f t="shared" si="3"/>
        <v>3.9877879981029913</v>
      </c>
    </row>
    <row r="26" spans="1:11" ht="12" customHeight="1">
      <c r="A26" s="39">
        <v>1988</v>
      </c>
      <c r="B26" s="49">
        <v>243.981</v>
      </c>
      <c r="C26" s="52">
        <v>1183.2000000000003</v>
      </c>
      <c r="D26" s="55">
        <v>99.3</v>
      </c>
      <c r="E26" s="55">
        <v>66.7</v>
      </c>
      <c r="F26" s="53">
        <f t="shared" si="0"/>
        <v>1349.2000000000003</v>
      </c>
      <c r="G26" s="55">
        <v>38.7</v>
      </c>
      <c r="H26" s="55">
        <v>101.5</v>
      </c>
      <c r="I26" s="53">
        <f t="shared" si="1"/>
        <v>1209.0000000000002</v>
      </c>
      <c r="J26" s="40">
        <f t="shared" si="2"/>
        <v>4.955303896614901</v>
      </c>
      <c r="K26" s="40">
        <f t="shared" si="3"/>
        <v>4.1294199138457515</v>
      </c>
    </row>
    <row r="27" spans="1:11" ht="12" customHeight="1">
      <c r="A27" s="39">
        <v>1989</v>
      </c>
      <c r="B27" s="49">
        <v>246.224</v>
      </c>
      <c r="C27" s="52">
        <v>1102.0800000000002</v>
      </c>
      <c r="D27" s="55">
        <v>85</v>
      </c>
      <c r="E27" s="56">
        <v>101.5</v>
      </c>
      <c r="F27" s="53">
        <f t="shared" si="0"/>
        <v>1288.5800000000002</v>
      </c>
      <c r="G27" s="55">
        <v>31.7</v>
      </c>
      <c r="H27" s="55" t="s">
        <v>10</v>
      </c>
      <c r="I27" s="53">
        <f t="shared" si="1"/>
        <v>1256.88</v>
      </c>
      <c r="J27" s="40">
        <f t="shared" si="2"/>
        <v>5.104620183247775</v>
      </c>
      <c r="K27" s="40">
        <f t="shared" si="3"/>
        <v>4.253850152706479</v>
      </c>
    </row>
    <row r="28" spans="1:11" ht="12" customHeight="1">
      <c r="A28" s="39">
        <v>1990</v>
      </c>
      <c r="B28" s="49">
        <v>248.659</v>
      </c>
      <c r="C28" s="52">
        <v>1153.0800000000002</v>
      </c>
      <c r="D28" s="56">
        <v>31.1</v>
      </c>
      <c r="E28" s="56" t="s">
        <v>10</v>
      </c>
      <c r="F28" s="53">
        <f t="shared" si="0"/>
        <v>1184.18</v>
      </c>
      <c r="G28" s="56">
        <v>41.3</v>
      </c>
      <c r="H28" s="56" t="s">
        <v>10</v>
      </c>
      <c r="I28" s="53">
        <f t="shared" si="1"/>
        <v>1142.88</v>
      </c>
      <c r="J28" s="40">
        <f t="shared" si="2"/>
        <v>4.596173876674483</v>
      </c>
      <c r="K28" s="40">
        <f t="shared" si="3"/>
        <v>3.8301448972287355</v>
      </c>
    </row>
    <row r="29" spans="1:11" ht="12" customHeight="1">
      <c r="A29" s="87">
        <v>1991</v>
      </c>
      <c r="B29" s="88">
        <v>251.889</v>
      </c>
      <c r="C29" s="89">
        <v>1184.5200000000002</v>
      </c>
      <c r="D29" s="90">
        <v>75.8</v>
      </c>
      <c r="E29" s="90" t="s">
        <v>10</v>
      </c>
      <c r="F29" s="91">
        <f t="shared" si="0"/>
        <v>1260.3200000000002</v>
      </c>
      <c r="G29" s="90">
        <v>43</v>
      </c>
      <c r="H29" s="90" t="s">
        <v>10</v>
      </c>
      <c r="I29" s="91">
        <f t="shared" si="1"/>
        <v>1217.3200000000002</v>
      </c>
      <c r="J29" s="92">
        <f t="shared" si="2"/>
        <v>4.832763637951638</v>
      </c>
      <c r="K29" s="92">
        <f t="shared" si="3"/>
        <v>4.027303031626365</v>
      </c>
    </row>
    <row r="30" spans="1:11" ht="12" customHeight="1">
      <c r="A30" s="87">
        <v>1992</v>
      </c>
      <c r="B30" s="88">
        <v>255.214</v>
      </c>
      <c r="C30" s="89">
        <v>1315.92</v>
      </c>
      <c r="D30" s="90">
        <v>48.326</v>
      </c>
      <c r="E30" s="90" t="s">
        <v>10</v>
      </c>
      <c r="F30" s="91">
        <f t="shared" si="0"/>
        <v>1364.246</v>
      </c>
      <c r="G30" s="90">
        <v>43.684</v>
      </c>
      <c r="H30" s="90" t="s">
        <v>10</v>
      </c>
      <c r="I30" s="91">
        <f t="shared" si="1"/>
        <v>1320.5620000000001</v>
      </c>
      <c r="J30" s="92">
        <f t="shared" si="2"/>
        <v>5.174332129115174</v>
      </c>
      <c r="K30" s="92">
        <f t="shared" si="3"/>
        <v>4.311943440929312</v>
      </c>
    </row>
    <row r="31" spans="1:11" ht="12" customHeight="1">
      <c r="A31" s="87">
        <v>1993</v>
      </c>
      <c r="B31" s="88">
        <v>258.679</v>
      </c>
      <c r="C31" s="89">
        <v>1253.52</v>
      </c>
      <c r="D31" s="90">
        <v>46.761</v>
      </c>
      <c r="E31" s="90" t="s">
        <v>10</v>
      </c>
      <c r="F31" s="91">
        <f t="shared" si="0"/>
        <v>1300.281</v>
      </c>
      <c r="G31" s="90">
        <v>42.57</v>
      </c>
      <c r="H31" s="90" t="s">
        <v>10</v>
      </c>
      <c r="I31" s="91">
        <f t="shared" si="1"/>
        <v>1257.711</v>
      </c>
      <c r="J31" s="92">
        <f t="shared" si="2"/>
        <v>4.862052969123895</v>
      </c>
      <c r="K31" s="92">
        <f t="shared" si="3"/>
        <v>4.051710807603246</v>
      </c>
    </row>
    <row r="32" spans="1:11" ht="12" customHeight="1">
      <c r="A32" s="87">
        <v>1994</v>
      </c>
      <c r="B32" s="88">
        <v>261.919</v>
      </c>
      <c r="C32" s="89">
        <v>1253.4</v>
      </c>
      <c r="D32" s="90">
        <v>45.723</v>
      </c>
      <c r="E32" s="90" t="s">
        <v>10</v>
      </c>
      <c r="F32" s="91">
        <f t="shared" si="0"/>
        <v>1299.123</v>
      </c>
      <c r="G32" s="90">
        <v>41.378</v>
      </c>
      <c r="H32" s="90" t="s">
        <v>10</v>
      </c>
      <c r="I32" s="91">
        <f t="shared" si="1"/>
        <v>1257.7450000000001</v>
      </c>
      <c r="J32" s="92">
        <f t="shared" si="2"/>
        <v>4.802038034659571</v>
      </c>
      <c r="K32" s="92">
        <f t="shared" si="3"/>
        <v>4.00169836221631</v>
      </c>
    </row>
    <row r="33" spans="1:11" ht="12" customHeight="1">
      <c r="A33" s="87">
        <v>1995</v>
      </c>
      <c r="B33" s="88">
        <v>265.044</v>
      </c>
      <c r="C33" s="89">
        <v>976.2000000000002</v>
      </c>
      <c r="D33" s="90">
        <v>31.083</v>
      </c>
      <c r="E33" s="90" t="s">
        <v>10</v>
      </c>
      <c r="F33" s="91">
        <f t="shared" si="0"/>
        <v>1007.2830000000001</v>
      </c>
      <c r="G33" s="90">
        <v>46.943</v>
      </c>
      <c r="H33" s="90" t="s">
        <v>10</v>
      </c>
      <c r="I33" s="91">
        <f t="shared" si="1"/>
        <v>960.3400000000001</v>
      </c>
      <c r="J33" s="92">
        <f t="shared" si="2"/>
        <v>3.623322919968006</v>
      </c>
      <c r="K33" s="92">
        <f t="shared" si="3"/>
        <v>3.0194357666400053</v>
      </c>
    </row>
    <row r="34" spans="1:11" ht="12" customHeight="1">
      <c r="A34" s="39">
        <v>1996</v>
      </c>
      <c r="B34" s="49">
        <v>268.151</v>
      </c>
      <c r="C34" s="52">
        <v>1193.16</v>
      </c>
      <c r="D34" s="56">
        <v>61.923</v>
      </c>
      <c r="E34" s="56" t="s">
        <v>10</v>
      </c>
      <c r="F34" s="53">
        <f t="shared" si="0"/>
        <v>1255.083</v>
      </c>
      <c r="G34" s="56">
        <v>35.287</v>
      </c>
      <c r="H34" s="56" t="s">
        <v>10</v>
      </c>
      <c r="I34" s="53">
        <f t="shared" si="1"/>
        <v>1219.796</v>
      </c>
      <c r="J34" s="40">
        <f t="shared" si="2"/>
        <v>4.548914604085012</v>
      </c>
      <c r="K34" s="40">
        <f t="shared" si="3"/>
        <v>3.7907621700708436</v>
      </c>
    </row>
    <row r="35" spans="1:11" ht="12" customHeight="1">
      <c r="A35" s="39">
        <v>1997</v>
      </c>
      <c r="B35" s="49">
        <v>271.36</v>
      </c>
      <c r="C35" s="52">
        <v>1329.3600000000001</v>
      </c>
      <c r="D35" s="58">
        <v>48.468</v>
      </c>
      <c r="E35" s="58" t="s">
        <v>10</v>
      </c>
      <c r="F35" s="53">
        <f t="shared" si="0"/>
        <v>1377.8280000000002</v>
      </c>
      <c r="G35" s="58">
        <v>41.883</v>
      </c>
      <c r="H35" s="58" t="s">
        <v>10</v>
      </c>
      <c r="I35" s="53">
        <f t="shared" si="1"/>
        <v>1335.9450000000002</v>
      </c>
      <c r="J35" s="40">
        <f t="shared" si="2"/>
        <v>4.923146373820755</v>
      </c>
      <c r="K35" s="40">
        <f t="shared" si="3"/>
        <v>4.102621978183962</v>
      </c>
    </row>
    <row r="36" spans="1:11" ht="12" customHeight="1">
      <c r="A36" s="39">
        <v>1998</v>
      </c>
      <c r="B36" s="49">
        <v>274.626</v>
      </c>
      <c r="C36" s="52">
        <v>1182.2400000000002</v>
      </c>
      <c r="D36" s="56">
        <v>30.663263</v>
      </c>
      <c r="E36" s="56" t="s">
        <v>10</v>
      </c>
      <c r="F36" s="53">
        <f t="shared" si="0"/>
        <v>1212.9032630000002</v>
      </c>
      <c r="G36" s="56">
        <v>60.25499599999999</v>
      </c>
      <c r="H36" s="56" t="s">
        <v>10</v>
      </c>
      <c r="I36" s="53">
        <f t="shared" si="1"/>
        <v>1152.6482670000003</v>
      </c>
      <c r="J36" s="40">
        <f t="shared" si="2"/>
        <v>4.197156376308144</v>
      </c>
      <c r="K36" s="40">
        <f t="shared" si="3"/>
        <v>3.4976303135901206</v>
      </c>
    </row>
    <row r="37" spans="1:11" ht="12" customHeight="1">
      <c r="A37" s="39">
        <v>1999</v>
      </c>
      <c r="B37" s="49">
        <v>277.79</v>
      </c>
      <c r="C37" s="52">
        <v>1195.2000000000003</v>
      </c>
      <c r="D37" s="56">
        <v>57.824109</v>
      </c>
      <c r="E37" s="56" t="s">
        <v>10</v>
      </c>
      <c r="F37" s="53">
        <f t="shared" si="0"/>
        <v>1253.0241090000002</v>
      </c>
      <c r="G37" s="56">
        <v>45.273007</v>
      </c>
      <c r="H37" s="56" t="s">
        <v>10</v>
      </c>
      <c r="I37" s="53">
        <f t="shared" si="1"/>
        <v>1207.7511020000002</v>
      </c>
      <c r="J37" s="40">
        <f t="shared" si="2"/>
        <v>4.3477126678426155</v>
      </c>
      <c r="K37" s="40">
        <f t="shared" si="3"/>
        <v>3.6230938898688465</v>
      </c>
    </row>
    <row r="38" spans="1:11" ht="12" customHeight="1">
      <c r="A38" s="39">
        <v>2000</v>
      </c>
      <c r="B38" s="49">
        <v>280.976</v>
      </c>
      <c r="C38" s="52">
        <v>1232.16</v>
      </c>
      <c r="D38" s="56">
        <v>105.51032500000001</v>
      </c>
      <c r="E38" s="56" t="s">
        <v>10</v>
      </c>
      <c r="F38" s="53">
        <f t="shared" si="0"/>
        <v>1337.670325</v>
      </c>
      <c r="G38" s="52">
        <v>31.240608000000005</v>
      </c>
      <c r="H38" s="56" t="s">
        <v>10</v>
      </c>
      <c r="I38" s="53">
        <f t="shared" si="1"/>
        <v>1306.429717</v>
      </c>
      <c r="J38" s="40">
        <f t="shared" si="2"/>
        <v>4.649613194721257</v>
      </c>
      <c r="K38" s="40">
        <f t="shared" si="3"/>
        <v>3.8746776622677146</v>
      </c>
    </row>
    <row r="39" spans="1:11" ht="12" customHeight="1">
      <c r="A39" s="87">
        <v>2001</v>
      </c>
      <c r="B39" s="88">
        <v>283.920402</v>
      </c>
      <c r="C39" s="89">
        <v>1087.68</v>
      </c>
      <c r="D39" s="90">
        <v>137.82273899999998</v>
      </c>
      <c r="E39" s="90" t="s">
        <v>10</v>
      </c>
      <c r="F39" s="91">
        <f aca="true" t="shared" si="4" ref="F39:F44">SUM(C39,D39,E39)</f>
        <v>1225.502739</v>
      </c>
      <c r="G39" s="89">
        <v>18.876926</v>
      </c>
      <c r="H39" s="90" t="s">
        <v>10</v>
      </c>
      <c r="I39" s="91">
        <f aca="true" t="shared" si="5" ref="I39:I44">F39-SUM(G39,H39)</f>
        <v>1206.625813</v>
      </c>
      <c r="J39" s="92">
        <f aca="true" t="shared" si="6" ref="J39:J44">IF(I39=0,0,IF(B39=0,0,I39/B39))</f>
        <v>4.2498735719597915</v>
      </c>
      <c r="K39" s="92">
        <f t="shared" si="3"/>
        <v>3.541561309966493</v>
      </c>
    </row>
    <row r="40" spans="1:11" ht="12" customHeight="1">
      <c r="A40" s="87">
        <v>2002</v>
      </c>
      <c r="B40" s="88">
        <v>286.78756</v>
      </c>
      <c r="C40" s="89">
        <v>1273.2000000000003</v>
      </c>
      <c r="D40" s="90">
        <v>106.72448000000001</v>
      </c>
      <c r="E40" s="90" t="s">
        <v>10</v>
      </c>
      <c r="F40" s="91">
        <f t="shared" si="4"/>
        <v>1379.9244800000004</v>
      </c>
      <c r="G40" s="89">
        <v>44.593652</v>
      </c>
      <c r="H40" s="90" t="s">
        <v>10</v>
      </c>
      <c r="I40" s="91">
        <f t="shared" si="5"/>
        <v>1335.3308280000003</v>
      </c>
      <c r="J40" s="92">
        <f t="shared" si="6"/>
        <v>4.656167192189231</v>
      </c>
      <c r="K40" s="92">
        <f t="shared" si="3"/>
        <v>3.880139326824359</v>
      </c>
    </row>
    <row r="41" spans="1:11" ht="12" customHeight="1">
      <c r="A41" s="87">
        <v>2003</v>
      </c>
      <c r="B41" s="88">
        <v>289.517581</v>
      </c>
      <c r="C41" s="89">
        <v>1196.4</v>
      </c>
      <c r="D41" s="90">
        <v>71.79405</v>
      </c>
      <c r="E41" s="90" t="s">
        <v>10</v>
      </c>
      <c r="F41" s="91">
        <f t="shared" si="4"/>
        <v>1268.19405</v>
      </c>
      <c r="G41" s="89">
        <v>96.122867</v>
      </c>
      <c r="H41" s="90" t="s">
        <v>10</v>
      </c>
      <c r="I41" s="91">
        <f t="shared" si="5"/>
        <v>1172.071183</v>
      </c>
      <c r="J41" s="92">
        <f t="shared" si="6"/>
        <v>4.048359270451352</v>
      </c>
      <c r="K41" s="92">
        <f t="shared" si="3"/>
        <v>3.3736327253761265</v>
      </c>
    </row>
    <row r="42" spans="1:11" ht="12" customHeight="1">
      <c r="A42" s="87">
        <v>2004</v>
      </c>
      <c r="B42" s="88">
        <v>292.19189</v>
      </c>
      <c r="C42" s="89">
        <v>1257.4560000000004</v>
      </c>
      <c r="D42" s="90">
        <v>82.39894399999999</v>
      </c>
      <c r="E42" s="90" t="s">
        <v>10</v>
      </c>
      <c r="F42" s="91">
        <f t="shared" si="4"/>
        <v>1339.8549440000004</v>
      </c>
      <c r="G42" s="89">
        <v>78.08926799999999</v>
      </c>
      <c r="H42" s="90" t="s">
        <v>10</v>
      </c>
      <c r="I42" s="91">
        <f t="shared" si="5"/>
        <v>1261.7656760000004</v>
      </c>
      <c r="J42" s="92">
        <f t="shared" si="6"/>
        <v>4.318277540146649</v>
      </c>
      <c r="K42" s="92">
        <f t="shared" si="3"/>
        <v>3.5985646167888747</v>
      </c>
    </row>
    <row r="43" spans="1:11" ht="12" customHeight="1">
      <c r="A43" s="87">
        <v>2005</v>
      </c>
      <c r="B43" s="88">
        <v>294.914085</v>
      </c>
      <c r="C43" s="89">
        <v>1151.1840000000002</v>
      </c>
      <c r="D43" s="90">
        <v>105.44361500000001</v>
      </c>
      <c r="E43" s="90" t="s">
        <v>10</v>
      </c>
      <c r="F43" s="91">
        <f t="shared" si="4"/>
        <v>1256.627615</v>
      </c>
      <c r="G43" s="89">
        <v>63.66366099999999</v>
      </c>
      <c r="H43" s="90" t="s">
        <v>10</v>
      </c>
      <c r="I43" s="91">
        <f t="shared" si="5"/>
        <v>1192.963954</v>
      </c>
      <c r="J43" s="92">
        <f t="shared" si="6"/>
        <v>4.045123697635534</v>
      </c>
      <c r="K43" s="92">
        <f t="shared" si="3"/>
        <v>3.370936414696278</v>
      </c>
    </row>
    <row r="44" spans="1:11" ht="12" customHeight="1">
      <c r="A44" s="39">
        <v>2006</v>
      </c>
      <c r="B44" s="49">
        <v>297.646557</v>
      </c>
      <c r="C44" s="72">
        <v>897.8160000000003</v>
      </c>
      <c r="D44" s="72">
        <v>185.46827199999996</v>
      </c>
      <c r="E44" s="56" t="s">
        <v>10</v>
      </c>
      <c r="F44" s="53">
        <f t="shared" si="4"/>
        <v>1083.2842720000003</v>
      </c>
      <c r="G44" s="72">
        <v>40.199870000000004</v>
      </c>
      <c r="H44" s="56" t="s">
        <v>10</v>
      </c>
      <c r="I44" s="53">
        <f t="shared" si="5"/>
        <v>1043.0844020000004</v>
      </c>
      <c r="J44" s="40">
        <f t="shared" si="6"/>
        <v>3.504439670034552</v>
      </c>
      <c r="K44" s="40">
        <f t="shared" si="3"/>
        <v>2.92036639169546</v>
      </c>
    </row>
    <row r="45" spans="1:11" ht="12" customHeight="1">
      <c r="A45" s="39">
        <v>2007</v>
      </c>
      <c r="B45" s="49">
        <v>300.574481</v>
      </c>
      <c r="C45" s="72">
        <v>1163.5680000000002</v>
      </c>
      <c r="D45" s="72">
        <v>189.368894</v>
      </c>
      <c r="E45" s="56" t="s">
        <v>10</v>
      </c>
      <c r="F45" s="53">
        <f aca="true" t="shared" si="7" ref="F45:F57">SUM(C45,D45,E45)</f>
        <v>1352.9368940000002</v>
      </c>
      <c r="G45" s="72">
        <v>66.182994</v>
      </c>
      <c r="H45" s="56" t="s">
        <v>10</v>
      </c>
      <c r="I45" s="53">
        <f aca="true" t="shared" si="8" ref="I45:I50">F45-SUM(G45,H45)</f>
        <v>1286.7539000000002</v>
      </c>
      <c r="J45" s="40">
        <f aca="true" t="shared" si="9" ref="J45:J50">IF(I45=0,0,IF(B45=0,0,I45/B45))</f>
        <v>4.2809818575383325</v>
      </c>
      <c r="K45" s="40">
        <f t="shared" si="3"/>
        <v>3.5674848812819437</v>
      </c>
    </row>
    <row r="46" spans="1:11" ht="12" customHeight="1">
      <c r="A46" s="39">
        <v>2008</v>
      </c>
      <c r="B46" s="49">
        <v>303.506469</v>
      </c>
      <c r="C46" s="72">
        <v>1023.0720000000002</v>
      </c>
      <c r="D46" s="72">
        <v>139.47126</v>
      </c>
      <c r="E46" s="56" t="s">
        <v>10</v>
      </c>
      <c r="F46" s="53">
        <f t="shared" si="7"/>
        <v>1162.5432600000001</v>
      </c>
      <c r="G46" s="72">
        <v>68.15869599999998</v>
      </c>
      <c r="H46" s="56" t="s">
        <v>10</v>
      </c>
      <c r="I46" s="53">
        <f t="shared" si="8"/>
        <v>1094.3845640000002</v>
      </c>
      <c r="J46" s="40">
        <f t="shared" si="9"/>
        <v>3.6058030908066088</v>
      </c>
      <c r="K46" s="40">
        <f aca="true" t="shared" si="10" ref="K46:K51">J46/1.2</f>
        <v>3.0048359090055072</v>
      </c>
    </row>
    <row r="47" spans="1:11" ht="12" customHeight="1">
      <c r="A47" s="39">
        <v>2009</v>
      </c>
      <c r="B47" s="49">
        <v>306.207719</v>
      </c>
      <c r="C47" s="72">
        <v>1112.976</v>
      </c>
      <c r="D47" s="72">
        <v>140.432477</v>
      </c>
      <c r="E47" s="56" t="s">
        <v>10</v>
      </c>
      <c r="F47" s="53">
        <f t="shared" si="7"/>
        <v>1253.4084770000002</v>
      </c>
      <c r="G47" s="72">
        <v>36.955847999999996</v>
      </c>
      <c r="H47" s="56" t="s">
        <v>10</v>
      </c>
      <c r="I47" s="53">
        <f t="shared" si="8"/>
        <v>1216.4526290000001</v>
      </c>
      <c r="J47" s="40">
        <f t="shared" si="9"/>
        <v>3.9726386812606775</v>
      </c>
      <c r="K47" s="40">
        <f t="shared" si="10"/>
        <v>3.310532234383898</v>
      </c>
    </row>
    <row r="48" spans="1:11" ht="12" customHeight="1">
      <c r="A48" s="39">
        <v>2010</v>
      </c>
      <c r="B48" s="49">
        <v>308.833264</v>
      </c>
      <c r="C48" s="72">
        <v>1028.3280000000002</v>
      </c>
      <c r="D48" s="72">
        <v>150.300256</v>
      </c>
      <c r="E48" s="56" t="s">
        <v>10</v>
      </c>
      <c r="F48" s="53">
        <f t="shared" si="7"/>
        <v>1178.6282560000002</v>
      </c>
      <c r="G48" s="72">
        <v>49.765446000000004</v>
      </c>
      <c r="H48" s="56" t="s">
        <v>10</v>
      </c>
      <c r="I48" s="53">
        <f t="shared" si="8"/>
        <v>1128.86281</v>
      </c>
      <c r="J48" s="40">
        <f t="shared" si="9"/>
        <v>3.6552500704716837</v>
      </c>
      <c r="K48" s="40">
        <f t="shared" si="10"/>
        <v>3.04604172539307</v>
      </c>
    </row>
    <row r="49" spans="1:11" ht="12" customHeight="1">
      <c r="A49" s="81">
        <v>2011</v>
      </c>
      <c r="B49" s="82">
        <v>310.946962</v>
      </c>
      <c r="C49" s="100">
        <v>929.2560000000001</v>
      </c>
      <c r="D49" s="100">
        <v>117.88620499999998</v>
      </c>
      <c r="E49" s="84" t="s">
        <v>10</v>
      </c>
      <c r="F49" s="85">
        <f t="shared" si="7"/>
        <v>1047.142205</v>
      </c>
      <c r="G49" s="100">
        <v>62.332671</v>
      </c>
      <c r="H49" s="84" t="s">
        <v>10</v>
      </c>
      <c r="I49" s="85">
        <f t="shared" si="8"/>
        <v>984.8095340000001</v>
      </c>
      <c r="J49" s="86">
        <f t="shared" si="9"/>
        <v>3.1671302644854276</v>
      </c>
      <c r="K49" s="86">
        <f t="shared" si="10"/>
        <v>2.639275220404523</v>
      </c>
    </row>
    <row r="50" spans="1:11" ht="12" customHeight="1">
      <c r="A50" s="81">
        <v>2012</v>
      </c>
      <c r="B50" s="82">
        <v>313.149997</v>
      </c>
      <c r="C50" s="100">
        <v>875.1360000000001</v>
      </c>
      <c r="D50" s="100">
        <v>173.84880001</v>
      </c>
      <c r="E50" s="84" t="s">
        <v>10</v>
      </c>
      <c r="F50" s="85">
        <f t="shared" si="7"/>
        <v>1048.98480001</v>
      </c>
      <c r="G50" s="100">
        <v>56.543179190000004</v>
      </c>
      <c r="H50" s="84" t="s">
        <v>10</v>
      </c>
      <c r="I50" s="85">
        <f t="shared" si="8"/>
        <v>992.44162082</v>
      </c>
      <c r="J50" s="86">
        <f t="shared" si="9"/>
        <v>3.1692212368758224</v>
      </c>
      <c r="K50" s="86">
        <f t="shared" si="10"/>
        <v>2.641017697396519</v>
      </c>
    </row>
    <row r="51" spans="1:11" ht="12" customHeight="1">
      <c r="A51" s="81">
        <v>2013</v>
      </c>
      <c r="B51" s="82">
        <v>315.335976</v>
      </c>
      <c r="C51" s="100">
        <v>887.4024000000002</v>
      </c>
      <c r="D51" s="100">
        <v>205.23002569000005</v>
      </c>
      <c r="E51" s="84" t="s">
        <v>10</v>
      </c>
      <c r="F51" s="85">
        <f t="shared" si="7"/>
        <v>1092.6324256900002</v>
      </c>
      <c r="G51" s="100">
        <v>49.65586094</v>
      </c>
      <c r="H51" s="84" t="s">
        <v>10</v>
      </c>
      <c r="I51" s="85">
        <f aca="true" t="shared" si="11" ref="I51:I57">F51-SUM(G51,H51)</f>
        <v>1042.9765647500003</v>
      </c>
      <c r="J51" s="86">
        <f aca="true" t="shared" si="12" ref="J51:J57">IF(I51=0,0,IF(B51=0,0,I51/B51))</f>
        <v>3.307508955939744</v>
      </c>
      <c r="K51" s="86">
        <f t="shared" si="10"/>
        <v>2.75625746328312</v>
      </c>
    </row>
    <row r="52" spans="1:11" ht="12" customHeight="1">
      <c r="A52" s="81">
        <v>2014</v>
      </c>
      <c r="B52" s="82">
        <v>317.519206</v>
      </c>
      <c r="C52" s="100">
        <v>792.5280000000001</v>
      </c>
      <c r="D52" s="100">
        <v>235.86733574000002</v>
      </c>
      <c r="E52" s="84" t="s">
        <v>10</v>
      </c>
      <c r="F52" s="85">
        <f t="shared" si="7"/>
        <v>1028.39533574</v>
      </c>
      <c r="G52" s="100">
        <v>44.66904565000001</v>
      </c>
      <c r="H52" s="84" t="s">
        <v>10</v>
      </c>
      <c r="I52" s="85">
        <f t="shared" si="11"/>
        <v>983.72629009</v>
      </c>
      <c r="J52" s="86">
        <f t="shared" si="12"/>
        <v>3.0981631079349574</v>
      </c>
      <c r="K52" s="86">
        <f aca="true" t="shared" si="13" ref="K52:K57">J52/1.2</f>
        <v>2.581802589945798</v>
      </c>
    </row>
    <row r="53" spans="1:11" ht="12" customHeight="1">
      <c r="A53" s="81">
        <v>2015</v>
      </c>
      <c r="B53" s="82">
        <v>319.83219</v>
      </c>
      <c r="C53" s="100">
        <v>814.8960000000002</v>
      </c>
      <c r="D53" s="100">
        <v>256.59639331</v>
      </c>
      <c r="E53" s="84" t="s">
        <v>10</v>
      </c>
      <c r="F53" s="85">
        <f t="shared" si="7"/>
        <v>1071.4923933100001</v>
      </c>
      <c r="G53" s="100">
        <v>25.885370820000002</v>
      </c>
      <c r="H53" s="84" t="s">
        <v>10</v>
      </c>
      <c r="I53" s="85">
        <f t="shared" si="11"/>
        <v>1045.6070224900002</v>
      </c>
      <c r="J53" s="86">
        <f t="shared" si="12"/>
        <v>3.2692363532576256</v>
      </c>
      <c r="K53" s="86">
        <f t="shared" si="13"/>
        <v>2.724363627714688</v>
      </c>
    </row>
    <row r="54" spans="1:11" ht="12" customHeight="1">
      <c r="A54" s="146">
        <v>2016</v>
      </c>
      <c r="B54" s="147">
        <v>322.114094</v>
      </c>
      <c r="C54" s="154">
        <v>773.6400000000002</v>
      </c>
      <c r="D54" s="154">
        <v>212.04650525</v>
      </c>
      <c r="E54" s="132" t="s">
        <v>10</v>
      </c>
      <c r="F54" s="131">
        <f t="shared" si="7"/>
        <v>985.6865052500002</v>
      </c>
      <c r="G54" s="154">
        <v>18.178940432816</v>
      </c>
      <c r="H54" s="132" t="s">
        <v>10</v>
      </c>
      <c r="I54" s="131">
        <f t="shared" si="11"/>
        <v>967.5075648171842</v>
      </c>
      <c r="J54" s="133">
        <f t="shared" si="12"/>
        <v>3.003617608912152</v>
      </c>
      <c r="K54" s="133">
        <f t="shared" si="13"/>
        <v>2.50301467409346</v>
      </c>
    </row>
    <row r="55" spans="1:11" ht="12" customHeight="1">
      <c r="A55" s="146">
        <v>2017</v>
      </c>
      <c r="B55" s="147">
        <v>324.296746</v>
      </c>
      <c r="C55" s="154">
        <v>723.504</v>
      </c>
      <c r="D55" s="154">
        <v>189.65632015572803</v>
      </c>
      <c r="E55" s="132" t="s">
        <v>10</v>
      </c>
      <c r="F55" s="131">
        <f t="shared" si="7"/>
        <v>913.1603201557281</v>
      </c>
      <c r="G55" s="154">
        <v>20.275322104548003</v>
      </c>
      <c r="H55" s="132" t="s">
        <v>10</v>
      </c>
      <c r="I55" s="131">
        <f t="shared" si="11"/>
        <v>892.8849980511801</v>
      </c>
      <c r="J55" s="133">
        <f t="shared" si="12"/>
        <v>2.753296198819029</v>
      </c>
      <c r="K55" s="133">
        <f t="shared" si="13"/>
        <v>2.2944134990158576</v>
      </c>
    </row>
    <row r="56" spans="1:11" ht="12" customHeight="1">
      <c r="A56" s="176" t="s">
        <v>83</v>
      </c>
      <c r="B56" s="123">
        <v>326.163263</v>
      </c>
      <c r="C56" s="200">
        <v>536.5075755907756</v>
      </c>
      <c r="D56" s="201">
        <v>207.55558001278803</v>
      </c>
      <c r="E56" s="202" t="s">
        <v>10</v>
      </c>
      <c r="F56" s="187">
        <f t="shared" si="7"/>
        <v>744.0631556035636</v>
      </c>
      <c r="G56" s="201">
        <v>12.042507371202</v>
      </c>
      <c r="H56" s="202" t="s">
        <v>10</v>
      </c>
      <c r="I56" s="131">
        <f t="shared" si="11"/>
        <v>732.0206482323616</v>
      </c>
      <c r="J56" s="133">
        <f t="shared" si="12"/>
        <v>2.2443381314601383</v>
      </c>
      <c r="K56" s="133">
        <f t="shared" si="13"/>
        <v>1.870281776216782</v>
      </c>
    </row>
    <row r="57" spans="1:11" ht="12" customHeight="1" thickBot="1">
      <c r="A57" s="177" t="s">
        <v>84</v>
      </c>
      <c r="B57" s="173">
        <v>327.776541</v>
      </c>
      <c r="C57" s="139">
        <v>593.1791180644796</v>
      </c>
      <c r="D57" s="198">
        <v>208.238492541996</v>
      </c>
      <c r="E57" s="199" t="s">
        <v>10</v>
      </c>
      <c r="F57" s="191">
        <f t="shared" si="7"/>
        <v>801.4176106064756</v>
      </c>
      <c r="G57" s="198">
        <v>8.295335608644002</v>
      </c>
      <c r="H57" s="199" t="s">
        <v>10</v>
      </c>
      <c r="I57" s="131">
        <f t="shared" si="11"/>
        <v>793.1222749978316</v>
      </c>
      <c r="J57" s="133">
        <f t="shared" si="12"/>
        <v>2.4197042063416965</v>
      </c>
      <c r="K57" s="133">
        <f t="shared" si="13"/>
        <v>2.0164201719514137</v>
      </c>
    </row>
    <row r="58" spans="1:11" ht="12" customHeight="1" thickTop="1">
      <c r="A58" s="303" t="s">
        <v>30</v>
      </c>
      <c r="B58" s="304"/>
      <c r="C58" s="304"/>
      <c r="D58" s="304"/>
      <c r="E58" s="304"/>
      <c r="F58" s="304"/>
      <c r="G58" s="304"/>
      <c r="H58" s="304"/>
      <c r="I58" s="304"/>
      <c r="J58" s="304"/>
      <c r="K58" s="305"/>
    </row>
    <row r="59" spans="1:11" ht="12" customHeight="1">
      <c r="A59" s="306"/>
      <c r="B59" s="307"/>
      <c r="C59" s="307"/>
      <c r="D59" s="307"/>
      <c r="E59" s="307"/>
      <c r="F59" s="307"/>
      <c r="G59" s="307"/>
      <c r="H59" s="307"/>
      <c r="I59" s="307"/>
      <c r="J59" s="307"/>
      <c r="K59" s="308"/>
    </row>
    <row r="60" spans="1:11" ht="12" customHeight="1">
      <c r="A60" s="276" t="s">
        <v>90</v>
      </c>
      <c r="B60" s="333"/>
      <c r="C60" s="333"/>
      <c r="D60" s="333"/>
      <c r="E60" s="333"/>
      <c r="F60" s="333"/>
      <c r="G60" s="333"/>
      <c r="H60" s="333"/>
      <c r="I60" s="333"/>
      <c r="J60" s="333"/>
      <c r="K60" s="333"/>
    </row>
    <row r="61" spans="1:11" ht="12" customHeight="1">
      <c r="A61" s="334"/>
      <c r="B61" s="335"/>
      <c r="C61" s="335"/>
      <c r="D61" s="335"/>
      <c r="E61" s="335"/>
      <c r="F61" s="335"/>
      <c r="G61" s="335"/>
      <c r="H61" s="335"/>
      <c r="I61" s="335"/>
      <c r="J61" s="335"/>
      <c r="K61" s="335"/>
    </row>
    <row r="62" spans="1:11" ht="12" customHeight="1">
      <c r="A62" s="309"/>
      <c r="B62" s="310"/>
      <c r="C62" s="310"/>
      <c r="D62" s="310"/>
      <c r="E62" s="310"/>
      <c r="F62" s="310"/>
      <c r="G62" s="310"/>
      <c r="H62" s="310"/>
      <c r="I62" s="310"/>
      <c r="J62" s="310"/>
      <c r="K62" s="311"/>
    </row>
    <row r="63" spans="1:11" ht="12" customHeight="1">
      <c r="A63" s="300" t="s">
        <v>85</v>
      </c>
      <c r="B63" s="301"/>
      <c r="C63" s="301"/>
      <c r="D63" s="301"/>
      <c r="E63" s="301"/>
      <c r="F63" s="301"/>
      <c r="G63" s="301"/>
      <c r="H63" s="301"/>
      <c r="I63" s="301"/>
      <c r="J63" s="301"/>
      <c r="K63" s="302"/>
    </row>
    <row r="66" spans="4:6" s="21" customFormat="1" ht="12" customHeight="1">
      <c r="D66" s="27"/>
      <c r="E66" s="27"/>
      <c r="F66" s="28"/>
    </row>
    <row r="67" spans="4:6" s="21" customFormat="1" ht="12" customHeight="1">
      <c r="D67" s="27"/>
      <c r="E67" s="27"/>
      <c r="F67" s="28"/>
    </row>
  </sheetData>
  <sheetProtection/>
  <mergeCells count="21">
    <mergeCell ref="J7:K7"/>
    <mergeCell ref="G2:H2"/>
    <mergeCell ref="A60:K61"/>
    <mergeCell ref="J1:K1"/>
    <mergeCell ref="A2:A6"/>
    <mergeCell ref="B2:B6"/>
    <mergeCell ref="I4:I6"/>
    <mergeCell ref="E3:E6"/>
    <mergeCell ref="A1:I1"/>
    <mergeCell ref="C3:C6"/>
    <mergeCell ref="G3:G6"/>
    <mergeCell ref="A63:K63"/>
    <mergeCell ref="A59:K59"/>
    <mergeCell ref="A62:K62"/>
    <mergeCell ref="A58:K58"/>
    <mergeCell ref="D3:D6"/>
    <mergeCell ref="H3:H6"/>
    <mergeCell ref="J5:J6"/>
    <mergeCell ref="F3:F6"/>
    <mergeCell ref="C7:I7"/>
    <mergeCell ref="I2:K3"/>
  </mergeCells>
  <printOptions horizontalCentered="1" verticalCentered="1"/>
  <pageMargins left="0.75" right="0.75" top="0.699305555555556" bottom="0.449305556" header="0" footer="0"/>
  <pageSetup fitToHeight="1" fitToWidth="1" horizontalDpi="600" verticalDpi="600" orientation="landscape" scale="77" r:id="rId1"/>
  <ignoredErrors>
    <ignoredError sqref="A56:A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for canning (product weight): Per capita availability</dc:title>
  <dc:subject>Agricultural economics</dc:subject>
  <dc:creator>Andrzej Blazejczyk</dc:creator>
  <cp:keywords>Canned fruit, food consumption, food availability, per capita, apples, applesauce, apricots, cherries, olives, peaches, pears, pineapple, plums, prunes, grapes</cp:keywords>
  <dc:description/>
  <cp:lastModifiedBy>Blazejczyk, Andrzej - REE-ERS, Kansas City, MO</cp:lastModifiedBy>
  <cp:lastPrinted>2012-06-11T18:15:41Z</cp:lastPrinted>
  <dcterms:created xsi:type="dcterms:W3CDTF">1999-06-07T18:26:09Z</dcterms:created>
  <dcterms:modified xsi:type="dcterms:W3CDTF">2021-07-15T06:12:05Z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