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5" yWindow="180" windowWidth="15750" windowHeight="8505" activeTab="1"/>
  </bookViews>
  <sheets>
    <sheet name="Read Me" sheetId="7" r:id="rId1"/>
    <sheet name="Taxoplasma mean COI" sheetId="4" r:id="rId2"/>
    <sheet name="low" sheetId="5" r:id="rId3"/>
    <sheet name="high" sheetId="6" r:id="rId4"/>
    <sheet name="Taxoplasma Assumptions" sheetId="1" r:id="rId5"/>
  </sheets>
  <definedNames>
    <definedName name="_xlnm.Print_Area" localSheetId="4">'Taxoplasma Assumptions'!$A$1:$L$44</definedName>
    <definedName name="_xlnm.Print_Area" localSheetId="1">'Taxoplasma mean COI'!$A$1:$M$25</definedName>
  </definedNames>
  <calcPr calcId="145621"/>
</workbook>
</file>

<file path=xl/calcChain.xml><?xml version="1.0" encoding="utf-8"?>
<calcChain xmlns="http://schemas.openxmlformats.org/spreadsheetml/2006/main">
  <c r="L17" i="6" l="1"/>
  <c r="L22" i="6" s="1"/>
  <c r="K17" i="6"/>
  <c r="K22" i="6" s="1"/>
  <c r="J17" i="6"/>
  <c r="J22" i="6" s="1"/>
  <c r="L17" i="5"/>
  <c r="K17" i="5"/>
  <c r="J17" i="5"/>
  <c r="K17" i="4" l="1"/>
  <c r="L17" i="4"/>
  <c r="J17" i="4"/>
  <c r="I20" i="6"/>
  <c r="H20" i="6"/>
  <c r="G20" i="6"/>
  <c r="F20" i="6"/>
  <c r="F22" i="6" s="1"/>
  <c r="H14" i="6"/>
  <c r="I13" i="6"/>
  <c r="H13" i="6"/>
  <c r="G13" i="6"/>
  <c r="I12" i="6"/>
  <c r="H12" i="6"/>
  <c r="G12" i="6"/>
  <c r="I11" i="6"/>
  <c r="H11" i="6"/>
  <c r="G11" i="6"/>
  <c r="E7" i="6"/>
  <c r="I19" i="5"/>
  <c r="H19" i="5"/>
  <c r="G19" i="5"/>
  <c r="F19" i="5"/>
  <c r="F21" i="5" s="1"/>
  <c r="H14" i="5"/>
  <c r="I13" i="5"/>
  <c r="H13" i="5"/>
  <c r="G13" i="5"/>
  <c r="I12" i="5"/>
  <c r="H12" i="5"/>
  <c r="G12" i="5"/>
  <c r="I11" i="5"/>
  <c r="H11" i="5"/>
  <c r="G11" i="5"/>
  <c r="E7" i="5"/>
  <c r="I15" i="5" l="1"/>
  <c r="I21" i="5" s="1"/>
  <c r="H15" i="6"/>
  <c r="H22" i="6" s="1"/>
  <c r="I15" i="6"/>
  <c r="I22" i="6" s="1"/>
  <c r="G15" i="6"/>
  <c r="G22" i="6" s="1"/>
  <c r="G15" i="5"/>
  <c r="G21" i="5" s="1"/>
  <c r="H15" i="5"/>
  <c r="H21" i="5" s="1"/>
  <c r="K22" i="4"/>
  <c r="J22" i="4"/>
  <c r="L22" i="4"/>
  <c r="J21" i="5"/>
  <c r="L21" i="5"/>
  <c r="K21" i="5"/>
  <c r="E24" i="6" l="1"/>
  <c r="E23" i="5"/>
  <c r="G20" i="4" l="1"/>
  <c r="H20" i="4"/>
  <c r="I20" i="4"/>
  <c r="F20" i="4"/>
  <c r="F22" i="4" s="1"/>
  <c r="E7" i="4" l="1"/>
  <c r="G29" i="1"/>
  <c r="H29" i="1"/>
  <c r="I29" i="1"/>
  <c r="H11" i="4" l="1"/>
  <c r="I11" i="4"/>
  <c r="H12" i="4"/>
  <c r="I12" i="4"/>
  <c r="H13" i="4"/>
  <c r="I13" i="4"/>
  <c r="H14" i="4"/>
  <c r="G13" i="4"/>
  <c r="G12" i="4"/>
  <c r="G11" i="4"/>
  <c r="G15" i="4" s="1"/>
  <c r="G22" i="4" s="1"/>
  <c r="I15" i="4" l="1"/>
  <c r="I22" i="4" s="1"/>
  <c r="H15" i="4"/>
  <c r="H22" i="4" s="1"/>
  <c r="E24" i="4" l="1"/>
</calcChain>
</file>

<file path=xl/sharedStrings.xml><?xml version="1.0" encoding="utf-8"?>
<sst xmlns="http://schemas.openxmlformats.org/spreadsheetml/2006/main" count="162" uniqueCount="63">
  <si>
    <t>Number of cases</t>
  </si>
  <si>
    <t>low</t>
  </si>
  <si>
    <t>mean</t>
  </si>
  <si>
    <t>high</t>
  </si>
  <si>
    <t>Average visits per case</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</si>
  <si>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</si>
  <si>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</si>
  <si>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</si>
  <si>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</si>
  <si>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</si>
  <si>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</si>
  <si>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</si>
  <si>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</si>
  <si>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</si>
  <si>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Hospitalized</t>
  </si>
  <si>
    <t>Medical Costs</t>
  </si>
  <si>
    <t>Non-hospitalized</t>
  </si>
  <si>
    <t>Congenital</t>
  </si>
  <si>
    <t>Mean estimate, 2013</t>
  </si>
  <si>
    <t>Low estimate, 2013</t>
  </si>
  <si>
    <t>High estimate, 2013</t>
  </si>
  <si>
    <t>Emergency room visits</t>
  </si>
  <si>
    <t>Total medical costs by outcome</t>
  </si>
  <si>
    <t>Non-congenital acute*</t>
  </si>
  <si>
    <t>Post-hospitalization outcomes</t>
  </si>
  <si>
    <t>Post-hospitalization recovery</t>
  </si>
  <si>
    <t>Hospitalized; died</t>
  </si>
  <si>
    <t>Low value per death</t>
  </si>
  <si>
    <t>Mean value per death</t>
  </si>
  <si>
    <t>High value per death</t>
  </si>
  <si>
    <t>Stillbirth</t>
  </si>
  <si>
    <t>Total costs by outcome</t>
  </si>
  <si>
    <t>Cost component</t>
  </si>
  <si>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</si>
  <si>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</si>
  <si>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</si>
  <si>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</si>
  <si>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t>Low, Mean, and High Estimates of the Annual Cost of Foodborne Illnesses Caused by</t>
    </r>
    <r>
      <rPr>
        <b/>
        <i/>
        <sz val="11"/>
        <color theme="1"/>
        <rFont val="Calibri"/>
        <family val="2"/>
        <scheme val="minor"/>
      </rPr>
      <t xml:space="preserve"> Toxoplasma gondii</t>
    </r>
  </si>
  <si>
    <r>
      <t xml:space="preserve">This Excel file reports the USDA Economic Research Service estimates of the annual cost of foodborne illnesses for </t>
    </r>
    <r>
      <rPr>
        <i/>
        <sz val="11"/>
        <color theme="1"/>
        <rFont val="Calibri"/>
        <family val="2"/>
        <scheme val="minor"/>
      </rPr>
      <t>Toxoplasma gondii</t>
    </r>
    <r>
      <rPr>
        <sz val="11"/>
        <color theme="1"/>
        <rFont val="Calibri"/>
        <family val="2"/>
        <scheme val="minor"/>
      </rPr>
      <t xml:space="preserve"> in the U.S. </t>
    </r>
  </si>
  <si>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</si>
  <si>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 (2014). </t>
    </r>
  </si>
  <si>
    <t>Didn't visit physician; recovered</t>
  </si>
  <si>
    <t>Visited physician; recovered</t>
  </si>
  <si>
    <r>
      <rPr>
        <b/>
        <sz val="11"/>
        <color theme="1"/>
        <rFont val="Calibri"/>
        <family val="2"/>
        <scheme val="minor"/>
      </rPr>
      <t xml:space="preserve">Cost of foodborne illness estimates for </t>
    </r>
    <r>
      <rPr>
        <b/>
        <i/>
        <sz val="11"/>
        <color theme="1"/>
        <rFont val="Calibri"/>
        <family val="2"/>
        <scheme val="minor"/>
      </rPr>
      <t>Toxoplasma gondii</t>
    </r>
    <r>
      <rPr>
        <b/>
        <sz val="11"/>
        <color theme="1"/>
        <rFont val="Calibri"/>
        <family val="2"/>
        <scheme val="minor"/>
      </rPr>
      <t xml:space="preserve"> </t>
    </r>
  </si>
  <si>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</si>
  <si>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t>Health outcome</t>
    </r>
    <r>
      <rPr>
        <b/>
        <sz val="11"/>
        <color theme="1"/>
        <rFont val="Calibri"/>
        <family val="2"/>
        <scheme val="minor"/>
      </rPr>
      <t>s</t>
    </r>
  </si>
  <si>
    <t>Cases by outcome</t>
  </si>
  <si>
    <t>Physician office visits</t>
  </si>
  <si>
    <t>Productivity loss, nonfatal cases</t>
  </si>
  <si>
    <t>Total cost of illness</t>
  </si>
  <si>
    <t>Total cases</t>
  </si>
  <si>
    <t>Neonatal death</t>
  </si>
  <si>
    <r>
      <t xml:space="preserve">* Chronic conditions are known to follow infections with </t>
    </r>
    <r>
      <rPr>
        <i/>
        <sz val="11"/>
        <color theme="1"/>
        <rFont val="Calibri"/>
        <family val="2"/>
        <scheme val="minor"/>
      </rPr>
      <t>Toxoplasma gondii;</t>
    </r>
    <r>
      <rPr>
        <sz val="11"/>
        <color theme="1"/>
        <rFont val="Calibri"/>
        <family val="2"/>
        <scheme val="minor"/>
      </rPr>
      <t xml:space="preserve"> these include chronic vision problems in adults and newborns, and physical and mental disabilities in infants exposed </t>
    </r>
    <r>
      <rPr>
        <i/>
        <sz val="11"/>
        <color theme="1"/>
        <rFont val="Calibri"/>
        <family val="2"/>
        <scheme val="minor"/>
      </rPr>
      <t>in utero</t>
    </r>
    <r>
      <rPr>
        <sz val="11"/>
        <color theme="1"/>
        <rFont val="Calibri"/>
        <family val="2"/>
        <scheme val="minor"/>
      </rPr>
      <t>.  Current scientific and economic literature was judged not to provide adequate support for monetary impact estimates.</t>
    </r>
  </si>
  <si>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</si>
  <si>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Citation: Economic Research Service (ERS), U.S. Department of Agriculture (USDA). Cost Estimates of Foodborne Illnesses. http://ers.usda.gov/data-products/cost-estimates-of-foodborne-illnesses.aspx.</t>
  </si>
  <si>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</si>
  <si>
    <t>ERS's mean estimate of the total annual cost of foodborne illness from Toxoplasma gondii in 2013 dollars is $3,303,984,478.</t>
  </si>
  <si>
    <t>ERS's low estimate of the total annual cost of foodborne illness from Toxoplasma gondii in 2013 dollars is $1,959,565,228.</t>
  </si>
  <si>
    <t>Health outcomes</t>
  </si>
  <si>
    <t>Medical costs</t>
  </si>
  <si>
    <t>ERS's high estimate of the total annual cost of foodborne illness from Toxoplasma gondii in 2013 dollars is $4,931,033,852.</t>
  </si>
  <si>
    <t>Total cost per case</t>
  </si>
  <si>
    <t>Per case assumptions, 2013 (in 2013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</si>
</sst>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quot;$&quot;#,##0"/>
  </numFmts>
  <fonts count="12"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9"/>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
      <b/>
      <sz val="10"/>
      <color theme="1"/>
      <name val="Calibri"/>
      <family val="2"/>
      <scheme val="minor"/>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auto="1"/>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auto="1"/>
      </top>
      <bottom style="thin">
        <color indexed="64"/>
      </bottom>
      <diagonal/>
    </border>
    <border>
      <left style="thin">
        <color indexed="64"/>
      </left>
      <right style="thin">
        <color indexed="64"/>
      </right>
      <top/>
      <bottom style="thin">
        <color indexed="64"/>
      </bottom>
      <diagonal/>
    </border>
    <border>
      <left/>
      <right style="thin">
        <color indexed="64"/>
      </right>
      <top style="thin">
        <color auto="1"/>
      </top>
      <bottom style="thin">
        <color indexed="64"/>
      </bottom>
      <diagonal/>
    </border>
    <border>
      <left/>
      <right style="thin">
        <color indexed="64"/>
      </right>
      <top/>
      <bottom style="thin">
        <color indexed="64"/>
      </bottom>
      <diagonal/>
    </border>
    <border>
      <left style="thin">
        <color indexed="64"/>
      </left>
      <right style="thin">
        <color indexed="64"/>
      </right>
      <top style="thin">
        <color auto="1"/>
      </top>
      <bottom/>
      <diagonal/>
    </border>
    <border>
      <left/>
      <right/>
      <top style="thin">
        <color auto="1"/>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thin">
        <color auto="1"/>
      </top>
      <bottom style="thin">
        <color indexed="64"/>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style="thin">
        <color auto="1"/>
      </top>
      <bottom style="thin">
        <color indexed="64"/>
      </bottom>
      <diagonal/>
    </border>
  </borders>
  <cellStyleXfs count="9">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cellStyleXfs>
  <cellXfs count="186">
    <xf numFmtId="0" fontId="0" fillId="0" borderId="0" xfId="0"/>
    <xf numFmtId="0" fontId="1" fillId="0" borderId="0" xfId="0" applyFont="1"/>
    <xf numFmtId="0" fontId="0" fillId="0" borderId="0" xfId="0" applyFill="1"/>
    <xf numFmtId="165" fontId="0" fillId="0" borderId="0" xfId="0" applyNumberFormat="1"/>
    <xf numFmtId="0" fontId="0" fillId="0" borderId="0" xfId="0" applyBorder="1"/>
    <xf numFmtId="0" fontId="4" fillId="0" borderId="0" xfId="0" applyFont="1"/>
    <xf numFmtId="0" fontId="0" fillId="0" borderId="8" xfId="0" applyBorder="1"/>
    <xf numFmtId="0" fontId="0" fillId="0" borderId="4" xfId="0" applyBorder="1"/>
    <xf numFmtId="0" fontId="0" fillId="0" borderId="7" xfId="0" applyBorder="1"/>
    <xf numFmtId="165" fontId="0" fillId="0" borderId="0" xfId="0" applyNumberFormat="1" applyBorder="1"/>
    <xf numFmtId="10" fontId="0" fillId="0" borderId="4" xfId="0" applyNumberFormat="1" applyBorder="1"/>
    <xf numFmtId="165" fontId="0" fillId="0" borderId="4" xfId="0" applyNumberFormat="1" applyBorder="1"/>
    <xf numFmtId="165" fontId="0" fillId="0" borderId="5" xfId="0" applyNumberFormat="1" applyBorder="1"/>
    <xf numFmtId="0" fontId="0" fillId="0" borderId="11" xfId="0" applyBorder="1"/>
    <xf numFmtId="165" fontId="0" fillId="0" borderId="8" xfId="0" applyNumberFormat="1" applyBorder="1"/>
    <xf numFmtId="10" fontId="0" fillId="0" borderId="3" xfId="0" applyNumberFormat="1" applyBorder="1"/>
    <xf numFmtId="10" fontId="0" fillId="0" borderId="6" xfId="0" applyNumberFormat="1" applyBorder="1"/>
    <xf numFmtId="165" fontId="0" fillId="0" borderId="1" xfId="0" applyNumberFormat="1" applyBorder="1"/>
    <xf numFmtId="10" fontId="0" fillId="0" borderId="9" xfId="0" applyNumberFormat="1" applyBorder="1"/>
    <xf numFmtId="165" fontId="0" fillId="0" borderId="13" xfId="0" applyNumberFormat="1" applyBorder="1"/>
    <xf numFmtId="2" fontId="0" fillId="0" borderId="8" xfId="0" applyNumberFormat="1" applyFill="1" applyBorder="1" applyAlignment="1">
      <alignment horizontal="right"/>
    </xf>
    <xf numFmtId="3" fontId="0" fillId="0" borderId="7" xfId="0" applyNumberFormat="1" applyBorder="1" applyAlignment="1">
      <alignment horizontal="center"/>
    </xf>
    <xf numFmtId="10" fontId="0" fillId="0" borderId="0" xfId="0" applyNumberFormat="1" applyBorder="1"/>
    <xf numFmtId="165" fontId="0" fillId="0" borderId="7" xfId="0" applyNumberFormat="1" applyBorder="1"/>
    <xf numFmtId="165" fontId="0" fillId="0" borderId="11" xfId="0" applyNumberFormat="1" applyBorder="1"/>
    <xf numFmtId="0" fontId="0" fillId="0" borderId="9" xfId="0" applyBorder="1"/>
    <xf numFmtId="3" fontId="0" fillId="0" borderId="7" xfId="0" applyNumberFormat="1" applyBorder="1"/>
    <xf numFmtId="0" fontId="0" fillId="0" borderId="0" xfId="0" applyFill="1" applyBorder="1"/>
    <xf numFmtId="3" fontId="0" fillId="0" borderId="0" xfId="0" applyNumberFormat="1" applyFill="1" applyBorder="1"/>
    <xf numFmtId="10" fontId="0" fillId="0" borderId="3" xfId="0" applyNumberFormat="1" applyFill="1" applyBorder="1"/>
    <xf numFmtId="165" fontId="0" fillId="0" borderId="0" xfId="0" applyNumberFormat="1" applyFill="1" applyBorder="1"/>
    <xf numFmtId="10" fontId="0" fillId="0" borderId="14" xfId="0" applyNumberFormat="1" applyBorder="1"/>
    <xf numFmtId="165" fontId="0" fillId="0" borderId="7" xfId="0" applyNumberFormat="1" applyFill="1" applyBorder="1"/>
    <xf numFmtId="0" fontId="0" fillId="0" borderId="7" xfId="0" applyFill="1" applyBorder="1"/>
    <xf numFmtId="3" fontId="0" fillId="0" borderId="7" xfId="0" applyNumberFormat="1" applyFill="1" applyBorder="1"/>
    <xf numFmtId="10" fontId="0" fillId="0" borderId="14" xfId="0" applyNumberFormat="1" applyFill="1" applyBorder="1"/>
    <xf numFmtId="3" fontId="0" fillId="0" borderId="13" xfId="0" applyNumberFormat="1" applyFill="1" applyBorder="1"/>
    <xf numFmtId="0" fontId="0" fillId="0" borderId="0" xfId="0" applyFont="1"/>
    <xf numFmtId="0" fontId="0" fillId="0" borderId="4" xfId="0" quotePrefix="1" applyBorder="1"/>
    <xf numFmtId="0" fontId="0" fillId="0" borderId="4" xfId="0" applyFill="1" applyBorder="1"/>
    <xf numFmtId="10" fontId="0" fillId="0" borderId="4" xfId="0" applyNumberFormat="1" applyFill="1" applyBorder="1"/>
    <xf numFmtId="3" fontId="0" fillId="0" borderId="4" xfId="0" applyNumberFormat="1" applyFill="1" applyBorder="1"/>
    <xf numFmtId="0" fontId="0" fillId="0" borderId="8" xfId="0" applyFill="1" applyBorder="1"/>
    <xf numFmtId="3" fontId="0" fillId="0" borderId="8" xfId="0" applyNumberFormat="1" applyFill="1" applyBorder="1"/>
    <xf numFmtId="10" fontId="0" fillId="0" borderId="6" xfId="0" applyNumberFormat="1" applyFill="1" applyBorder="1"/>
    <xf numFmtId="10" fontId="0" fillId="0" borderId="9" xfId="0" applyNumberFormat="1" applyFill="1" applyBorder="1"/>
    <xf numFmtId="0" fontId="1" fillId="0" borderId="0" xfId="0" applyFont="1" applyFill="1"/>
    <xf numFmtId="3" fontId="0" fillId="0" borderId="7" xfId="0" applyNumberFormat="1" applyFill="1" applyBorder="1" applyAlignment="1">
      <alignment horizontal="center"/>
    </xf>
    <xf numFmtId="165" fontId="0" fillId="0" borderId="8" xfId="0" applyNumberFormat="1" applyFill="1" applyBorder="1"/>
    <xf numFmtId="165" fontId="0" fillId="0" borderId="4" xfId="0" applyNumberFormat="1" applyFill="1" applyBorder="1"/>
    <xf numFmtId="165" fontId="0" fillId="0" borderId="5" xfId="0" applyNumberFormat="1" applyFill="1" applyBorder="1"/>
    <xf numFmtId="165" fontId="0" fillId="0" borderId="13" xfId="0" applyNumberFormat="1" applyFill="1" applyBorder="1"/>
    <xf numFmtId="165" fontId="0" fillId="0" borderId="11" xfId="0" applyNumberFormat="1" applyFill="1" applyBorder="1"/>
    <xf numFmtId="0" fontId="0" fillId="0" borderId="1" xfId="0" applyFill="1" applyBorder="1"/>
    <xf numFmtId="2" fontId="0" fillId="0" borderId="0" xfId="0" applyNumberFormat="1" applyFill="1"/>
    <xf numFmtId="165" fontId="0" fillId="0" borderId="14" xfId="0" applyNumberFormat="1" applyBorder="1"/>
    <xf numFmtId="3" fontId="4" fillId="0" borderId="4" xfId="0" applyNumberFormat="1" applyFont="1" applyBorder="1"/>
    <xf numFmtId="3" fontId="4" fillId="0" borderId="0" xfId="0" applyNumberFormat="1" applyFont="1" applyBorder="1"/>
    <xf numFmtId="3" fontId="4" fillId="0" borderId="5" xfId="0" applyNumberFormat="1" applyFont="1" applyBorder="1"/>
    <xf numFmtId="3" fontId="0" fillId="0" borderId="13" xfId="0" applyNumberFormat="1" applyFill="1" applyBorder="1" applyAlignment="1">
      <alignment horizontal="right"/>
    </xf>
    <xf numFmtId="1" fontId="0" fillId="0" borderId="0" xfId="0" applyNumberFormat="1"/>
    <xf numFmtId="0" fontId="0" fillId="0" borderId="17" xfId="0" applyBorder="1"/>
    <xf numFmtId="165" fontId="0" fillId="0" borderId="18" xfId="0" applyNumberFormat="1" applyBorder="1"/>
    <xf numFmtId="165" fontId="0" fillId="0" borderId="17" xfId="0" applyNumberFormat="1" applyBorder="1"/>
    <xf numFmtId="0" fontId="0" fillId="0" borderId="16" xfId="0" applyBorder="1"/>
    <xf numFmtId="0" fontId="0" fillId="0" borderId="3" xfId="0" applyFont="1" applyBorder="1"/>
    <xf numFmtId="0" fontId="0" fillId="0" borderId="14" xfId="0" applyFont="1" applyBorder="1"/>
    <xf numFmtId="0" fontId="0" fillId="0" borderId="6" xfId="0" applyFont="1" applyBorder="1"/>
    <xf numFmtId="0" fontId="0" fillId="0" borderId="9" xfId="0" applyFont="1" applyBorder="1"/>
    <xf numFmtId="0" fontId="0" fillId="0" borderId="7" xfId="0" applyFont="1" applyBorder="1"/>
    <xf numFmtId="0" fontId="0" fillId="0" borderId="0" xfId="0" applyFont="1" applyBorder="1"/>
    <xf numFmtId="0" fontId="0" fillId="0" borderId="4" xfId="0" applyFont="1" applyBorder="1"/>
    <xf numFmtId="0" fontId="0" fillId="0" borderId="8" xfId="0" applyFont="1" applyBorder="1"/>
    <xf numFmtId="0" fontId="0" fillId="0" borderId="0" xfId="0" applyFont="1" applyFill="1"/>
    <xf numFmtId="0" fontId="0" fillId="0" borderId="7" xfId="0" applyFont="1" applyFill="1" applyBorder="1"/>
    <xf numFmtId="0" fontId="0" fillId="0" borderId="0" xfId="0" applyFont="1" applyFill="1" applyBorder="1"/>
    <xf numFmtId="0" fontId="0" fillId="0" borderId="7" xfId="0" quotePrefix="1" applyFont="1" applyFill="1" applyBorder="1"/>
    <xf numFmtId="164" fontId="0" fillId="0" borderId="7" xfId="0" quotePrefix="1" applyNumberFormat="1" applyFont="1" applyFill="1" applyBorder="1"/>
    <xf numFmtId="0" fontId="0" fillId="0" borderId="17" xfId="0" applyFont="1" applyBorder="1"/>
    <xf numFmtId="0" fontId="0" fillId="0" borderId="17" xfId="0" applyFont="1" applyFill="1" applyBorder="1"/>
    <xf numFmtId="0" fontId="0" fillId="0" borderId="18" xfId="0" quotePrefix="1" applyFont="1" applyFill="1" applyBorder="1"/>
    <xf numFmtId="0" fontId="0" fillId="0" borderId="17" xfId="0" quotePrefix="1" applyFont="1" applyFill="1" applyBorder="1"/>
    <xf numFmtId="0" fontId="0" fillId="0" borderId="16" xfId="0" applyFont="1" applyBorder="1"/>
    <xf numFmtId="0" fontId="0" fillId="0" borderId="14" xfId="0" applyFont="1" applyFill="1" applyBorder="1"/>
    <xf numFmtId="0" fontId="0" fillId="0" borderId="3" xfId="0" applyFont="1" applyFill="1" applyBorder="1"/>
    <xf numFmtId="0" fontId="0" fillId="0" borderId="0" xfId="0" applyFont="1" applyAlignment="1"/>
    <xf numFmtId="164" fontId="0" fillId="0" borderId="0" xfId="0" applyNumberFormat="1" applyFont="1" applyBorder="1"/>
    <xf numFmtId="2" fontId="0" fillId="0" borderId="0" xfId="0" applyNumberFormat="1" applyFont="1" applyBorder="1"/>
    <xf numFmtId="164" fontId="0" fillId="0" borderId="4" xfId="0" applyNumberFormat="1" applyFont="1" applyBorder="1"/>
    <xf numFmtId="0" fontId="0" fillId="0" borderId="4" xfId="0" applyFont="1" applyFill="1" applyBorder="1"/>
    <xf numFmtId="2" fontId="0" fillId="0" borderId="4" xfId="0" applyNumberFormat="1" applyFont="1" applyBorder="1"/>
    <xf numFmtId="0" fontId="0" fillId="0" borderId="19" xfId="0" quotePrefix="1" applyFont="1" applyFill="1" applyBorder="1"/>
    <xf numFmtId="164" fontId="0" fillId="0" borderId="17" xfId="0" applyNumberFormat="1" applyFont="1" applyBorder="1"/>
    <xf numFmtId="4" fontId="0" fillId="0" borderId="11" xfId="0" applyNumberFormat="1" applyFont="1" applyBorder="1"/>
    <xf numFmtId="4" fontId="0" fillId="0" borderId="1" xfId="0" applyNumberFormat="1" applyFont="1" applyBorder="1"/>
    <xf numFmtId="4" fontId="0" fillId="0" borderId="5" xfId="0" applyNumberFormat="1" applyFont="1" applyBorder="1"/>
    <xf numFmtId="0" fontId="0" fillId="0" borderId="13" xfId="0" applyFont="1" applyBorder="1"/>
    <xf numFmtId="4" fontId="0" fillId="0" borderId="4" xfId="0" applyNumberFormat="1" applyFont="1" applyFill="1" applyBorder="1"/>
    <xf numFmtId="0" fontId="0" fillId="0" borderId="9" xfId="0" applyFont="1" applyFill="1" applyBorder="1"/>
    <xf numFmtId="165" fontId="0" fillId="0" borderId="3" xfId="0" applyNumberFormat="1" applyFill="1" applyBorder="1"/>
    <xf numFmtId="165" fontId="0" fillId="0" borderId="6" xfId="0" applyNumberFormat="1" applyFill="1" applyBorder="1"/>
    <xf numFmtId="0" fontId="0" fillId="0" borderId="4" xfId="0" quotePrefix="1" applyFill="1" applyBorder="1"/>
    <xf numFmtId="165" fontId="0" fillId="0" borderId="14" xfId="0" applyNumberFormat="1" applyFill="1" applyBorder="1"/>
    <xf numFmtId="4" fontId="4" fillId="0" borderId="11" xfId="0" applyNumberFormat="1" applyFont="1" applyBorder="1"/>
    <xf numFmtId="3" fontId="0" fillId="0" borderId="11" xfId="0" applyNumberFormat="1" applyFill="1" applyBorder="1"/>
    <xf numFmtId="0" fontId="0" fillId="0" borderId="3" xfId="0" applyFill="1" applyBorder="1"/>
    <xf numFmtId="3" fontId="0" fillId="0" borderId="1" xfId="0" applyNumberFormat="1" applyFill="1" applyBorder="1"/>
    <xf numFmtId="0" fontId="0" fillId="0" borderId="22" xfId="0" applyFill="1" applyBorder="1"/>
    <xf numFmtId="3" fontId="0" fillId="0" borderId="23" xfId="0" applyNumberFormat="1" applyFill="1" applyBorder="1"/>
    <xf numFmtId="2" fontId="0" fillId="0" borderId="22" xfId="0" applyNumberFormat="1" applyFill="1" applyBorder="1" applyAlignment="1">
      <alignment horizontal="right"/>
    </xf>
    <xf numFmtId="165" fontId="0" fillId="0" borderId="22" xfId="0" applyNumberFormat="1" applyFill="1" applyBorder="1"/>
    <xf numFmtId="165" fontId="0" fillId="0" borderId="21" xfId="0" applyNumberFormat="1" applyFill="1" applyBorder="1"/>
    <xf numFmtId="0" fontId="0" fillId="0" borderId="22" xfId="0" applyBorder="1"/>
    <xf numFmtId="3" fontId="0" fillId="0" borderId="23" xfId="0" applyNumberFormat="1" applyFill="1" applyBorder="1" applyAlignment="1">
      <alignment horizontal="right"/>
    </xf>
    <xf numFmtId="165" fontId="0" fillId="0" borderId="22" xfId="0" applyNumberFormat="1" applyBorder="1"/>
    <xf numFmtId="165" fontId="0" fillId="0" borderId="23" xfId="0" applyNumberFormat="1" applyBorder="1"/>
    <xf numFmtId="165" fontId="0" fillId="0" borderId="21" xfId="0" applyNumberFormat="1" applyBorder="1"/>
    <xf numFmtId="165" fontId="0" fillId="0" borderId="24" xfId="0" applyNumberFormat="1" applyBorder="1"/>
    <xf numFmtId="0" fontId="0" fillId="0" borderId="22" xfId="0" applyFont="1" applyBorder="1"/>
    <xf numFmtId="0" fontId="0" fillId="0" borderId="23" xfId="0" applyFont="1" applyBorder="1"/>
    <xf numFmtId="0" fontId="0" fillId="0" borderId="21" xfId="0" applyFont="1" applyBorder="1"/>
    <xf numFmtId="0" fontId="0" fillId="0" borderId="24" xfId="0" applyFont="1" applyBorder="1"/>
    <xf numFmtId="0" fontId="0" fillId="0" borderId="17" xfId="0" applyFill="1" applyBorder="1"/>
    <xf numFmtId="165" fontId="0" fillId="0" borderId="18" xfId="0" applyNumberFormat="1" applyFill="1" applyBorder="1"/>
    <xf numFmtId="0" fontId="0" fillId="0" borderId="19" xfId="0" applyFill="1" applyBorder="1"/>
    <xf numFmtId="0" fontId="0" fillId="0" borderId="24" xfId="0" applyFill="1" applyBorder="1"/>
    <xf numFmtId="0" fontId="0" fillId="0" borderId="16" xfId="0" applyFill="1" applyBorder="1"/>
    <xf numFmtId="165" fontId="0" fillId="0" borderId="16" xfId="0" applyNumberFormat="1" applyBorder="1"/>
    <xf numFmtId="0" fontId="1"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left" vertical="top" wrapText="1"/>
    </xf>
    <xf numFmtId="0" fontId="6" fillId="0" borderId="0" xfId="0" applyFont="1"/>
    <xf numFmtId="0" fontId="6" fillId="0" borderId="0" xfId="0" applyFont="1" applyFill="1"/>
    <xf numFmtId="0" fontId="1" fillId="0" borderId="14" xfId="0" applyFont="1" applyFill="1" applyBorder="1"/>
    <xf numFmtId="0" fontId="1" fillId="0" borderId="2" xfId="0" applyFont="1" applyFill="1" applyBorder="1"/>
    <xf numFmtId="0" fontId="1" fillId="0" borderId="21" xfId="0" applyFont="1" applyFill="1" applyBorder="1" applyAlignment="1"/>
    <xf numFmtId="0" fontId="1" fillId="0" borderId="8" xfId="0" applyFont="1" applyFill="1" applyBorder="1" applyAlignment="1"/>
    <xf numFmtId="0" fontId="7" fillId="0" borderId="0" xfId="0" applyFont="1" applyFill="1"/>
    <xf numFmtId="0" fontId="1" fillId="0" borderId="11" xfId="0" applyFont="1" applyFill="1" applyBorder="1"/>
    <xf numFmtId="0" fontId="1" fillId="0" borderId="10" xfId="0" applyFont="1" applyFill="1" applyBorder="1" applyAlignment="1">
      <alignment wrapText="1"/>
    </xf>
    <xf numFmtId="0" fontId="1" fillId="0" borderId="15" xfId="0" applyFont="1" applyFill="1" applyBorder="1" applyAlignment="1">
      <alignment wrapText="1"/>
    </xf>
    <xf numFmtId="0" fontId="1" fillId="0" borderId="2" xfId="0" applyFont="1" applyFill="1" applyBorder="1" applyAlignment="1">
      <alignment wrapText="1"/>
    </xf>
    <xf numFmtId="0" fontId="1" fillId="0" borderId="20" xfId="0" applyFont="1" applyBorder="1" applyAlignment="1">
      <alignment wrapText="1"/>
    </xf>
    <xf numFmtId="0" fontId="1" fillId="0" borderId="12" xfId="0" applyFont="1" applyFill="1" applyBorder="1" applyAlignment="1">
      <alignment wrapText="1"/>
    </xf>
    <xf numFmtId="0" fontId="1" fillId="0" borderId="17" xfId="0" applyFont="1" applyFill="1" applyBorder="1"/>
    <xf numFmtId="0" fontId="1" fillId="0" borderId="21" xfId="0" applyFont="1" applyBorder="1" applyAlignment="1"/>
    <xf numFmtId="0" fontId="1" fillId="0" borderId="8" xfId="0" applyFont="1" applyBorder="1" applyAlignment="1"/>
    <xf numFmtId="0" fontId="1" fillId="0" borderId="12" xfId="0" applyFont="1" applyBorder="1" applyAlignment="1">
      <alignment wrapText="1"/>
    </xf>
    <xf numFmtId="0" fontId="1" fillId="0" borderId="17" xfId="0" applyFont="1" applyBorder="1"/>
    <xf numFmtId="0" fontId="1" fillId="0" borderId="0" xfId="0" applyFont="1" applyAlignment="1"/>
    <xf numFmtId="0" fontId="6" fillId="0" borderId="3" xfId="0" applyFont="1" applyBorder="1"/>
    <xf numFmtId="0" fontId="1" fillId="0" borderId="3" xfId="0" applyFont="1" applyBorder="1" applyAlignment="1"/>
    <xf numFmtId="0" fontId="1" fillId="0" borderId="3" xfId="0" applyFont="1" applyBorder="1"/>
    <xf numFmtId="0" fontId="2"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0" fillId="0" borderId="0" xfId="0" applyFont="1" applyAlignment="1">
      <alignment vertical="center" wrapText="1"/>
    </xf>
    <xf numFmtId="0" fontId="11" fillId="0" borderId="15" xfId="0" applyFont="1" applyFill="1" applyBorder="1" applyAlignment="1">
      <alignment wrapText="1"/>
    </xf>
    <xf numFmtId="0" fontId="11" fillId="0" borderId="10" xfId="0" applyFont="1" applyFill="1" applyBorder="1" applyAlignment="1">
      <alignment wrapText="1"/>
    </xf>
    <xf numFmtId="1" fontId="0" fillId="0" borderId="0" xfId="0" applyNumberFormat="1" applyFill="1"/>
    <xf numFmtId="164" fontId="0" fillId="0" borderId="0" xfId="0" applyNumberFormat="1" applyBorder="1"/>
    <xf numFmtId="3" fontId="0" fillId="0" borderId="7" xfId="0" applyNumberFormat="1" applyFont="1" applyBorder="1"/>
    <xf numFmtId="3" fontId="0" fillId="0" borderId="0" xfId="0" applyNumberFormat="1" applyFont="1" applyBorder="1"/>
    <xf numFmtId="3" fontId="0" fillId="0" borderId="4" xfId="0" applyNumberFormat="1" applyFont="1" applyBorder="1"/>
    <xf numFmtId="3" fontId="0" fillId="0" borderId="22" xfId="0" applyNumberFormat="1" applyFont="1" applyBorder="1"/>
    <xf numFmtId="3" fontId="0" fillId="0" borderId="8" xfId="0" applyNumberFormat="1" applyFont="1" applyBorder="1"/>
    <xf numFmtId="3" fontId="0" fillId="0" borderId="0" xfId="0" applyNumberFormat="1" applyFont="1" applyFill="1" applyBorder="1"/>
    <xf numFmtId="165" fontId="0" fillId="0" borderId="0" xfId="0" applyNumberFormat="1" applyFont="1" applyBorder="1"/>
    <xf numFmtId="3" fontId="4" fillId="0" borderId="22" xfId="0" applyNumberFormat="1" applyFont="1" applyBorder="1"/>
    <xf numFmtId="3" fontId="4" fillId="0" borderId="8" xfId="0" applyNumberFormat="1" applyFont="1" applyBorder="1"/>
    <xf numFmtId="165" fontId="4" fillId="0" borderId="0" xfId="0" applyNumberFormat="1" applyFont="1"/>
    <xf numFmtId="165" fontId="0" fillId="0" borderId="4" xfId="0" applyNumberFormat="1" applyFont="1" applyBorder="1"/>
    <xf numFmtId="0" fontId="0" fillId="0" borderId="0" xfId="0" applyFont="1" applyAlignment="1">
      <alignment horizontal="left" vertical="center" wrapText="1"/>
    </xf>
    <xf numFmtId="0" fontId="0" fillId="0" borderId="0" xfId="0" applyAlignment="1">
      <alignment horizontal="left" vertical="center" wrapText="1"/>
    </xf>
    <xf numFmtId="0" fontId="1" fillId="0" borderId="20" xfId="0" applyFont="1" applyFill="1" applyBorder="1" applyAlignment="1">
      <alignment horizontal="center"/>
    </xf>
    <xf numFmtId="0" fontId="1" fillId="0" borderId="12" xfId="0" applyFont="1" applyFill="1" applyBorder="1" applyAlignment="1">
      <alignment horizontal="center"/>
    </xf>
    <xf numFmtId="0" fontId="1" fillId="0" borderId="10" xfId="0" applyFont="1" applyFill="1" applyBorder="1" applyAlignment="1">
      <alignment horizontal="center"/>
    </xf>
    <xf numFmtId="0" fontId="11" fillId="0" borderId="10" xfId="0" applyFont="1" applyFill="1" applyBorder="1" applyAlignment="1">
      <alignment horizontal="center"/>
    </xf>
    <xf numFmtId="0" fontId="11" fillId="0" borderId="15" xfId="0" applyFont="1" applyFill="1" applyBorder="1" applyAlignment="1">
      <alignment horizontal="center"/>
    </xf>
    <xf numFmtId="0" fontId="1" fillId="0" borderId="15" xfId="0" applyFont="1" applyFill="1" applyBorder="1" applyAlignment="1">
      <alignment horizontal="center"/>
    </xf>
    <xf numFmtId="0" fontId="0" fillId="0" borderId="0" xfId="0" applyFont="1" applyAlignment="1">
      <alignment horizontal="left" wrapText="1"/>
    </xf>
    <xf numFmtId="0" fontId="0" fillId="0" borderId="0" xfId="0" applyAlignment="1">
      <alignment horizontal="left" wrapText="1"/>
    </xf>
    <xf numFmtId="0" fontId="11" fillId="0" borderId="25" xfId="0" applyFont="1" applyFill="1" applyBorder="1" applyAlignment="1">
      <alignment horizontal="center"/>
    </xf>
    <xf numFmtId="0" fontId="1" fillId="0" borderId="20" xfId="0" applyFont="1" applyBorder="1" applyAlignment="1">
      <alignment horizontal="center"/>
    </xf>
    <xf numFmtId="0" fontId="1" fillId="0" borderId="12" xfId="0" applyFont="1" applyBorder="1" applyAlignment="1">
      <alignment horizontal="center"/>
    </xf>
  </cellXfs>
  <cellStyles count="9">
    <cellStyle name="Comma 2" xfId="1"/>
    <cellStyle name="Currency 2" xfId="2"/>
    <cellStyle name="Normal" xfId="0" builtinId="0"/>
    <cellStyle name="Normal 2" xfId="3"/>
    <cellStyle name="Normal 3" xfId="4"/>
    <cellStyle name="Normal 4" xfId="5"/>
    <cellStyle name="Normal 5" xfId="6"/>
    <cellStyle name="Normal 7" xfId="8"/>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RowHeight="15" x14ac:dyDescent="0.25"/>
  <cols>
    <col min="2" max="2" width="111.28515625" customWidth="1"/>
  </cols>
  <sheetData>
    <row r="2" spans="2:10" x14ac:dyDescent="0.25">
      <c r="B2" s="128" t="s">
        <v>37</v>
      </c>
      <c r="J2" s="129"/>
    </row>
    <row r="3" spans="2:10" x14ac:dyDescent="0.25">
      <c r="B3" s="128"/>
      <c r="J3" s="129"/>
    </row>
    <row r="4" spans="2:10" ht="30" x14ac:dyDescent="0.25">
      <c r="B4" s="130" t="s">
        <v>38</v>
      </c>
    </row>
    <row r="5" spans="2:10" x14ac:dyDescent="0.25">
      <c r="B5" s="130"/>
    </row>
    <row r="6" spans="2:10" ht="45" x14ac:dyDescent="0.25">
      <c r="B6" s="130" t="s">
        <v>39</v>
      </c>
    </row>
    <row r="7" spans="2:10" x14ac:dyDescent="0.25">
      <c r="B7" s="130"/>
    </row>
    <row r="8" spans="2:10" ht="45" x14ac:dyDescent="0.25">
      <c r="B8" s="131" t="s">
        <v>44</v>
      </c>
    </row>
    <row r="9" spans="2:10" x14ac:dyDescent="0.25">
      <c r="B9" s="130"/>
    </row>
    <row r="10" spans="2:10" x14ac:dyDescent="0.25">
      <c r="B10" s="154" t="s">
        <v>33</v>
      </c>
    </row>
    <row r="11" spans="2:10" ht="30" x14ac:dyDescent="0.25">
      <c r="B11" s="155" t="s">
        <v>34</v>
      </c>
    </row>
    <row r="12" spans="2:10" x14ac:dyDescent="0.25">
      <c r="B12" s="156"/>
    </row>
    <row r="13" spans="2:10" ht="45" x14ac:dyDescent="0.25">
      <c r="B13" s="156" t="s">
        <v>35</v>
      </c>
    </row>
    <row r="14" spans="2:10" x14ac:dyDescent="0.25">
      <c r="B14" s="157"/>
    </row>
    <row r="15" spans="2:10" ht="30" x14ac:dyDescent="0.25">
      <c r="B15" s="130"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tabSelected="1" zoomScale="70" zoomScaleNormal="70" workbookViewId="0"/>
  </sheetViews>
  <sheetFormatPr defaultRowHeight="15" x14ac:dyDescent="0.25"/>
  <cols>
    <col min="1" max="1" width="3.42578125" customWidth="1"/>
    <col min="2" max="3" width="3.28515625" customWidth="1"/>
    <col min="4" max="4" width="31.7109375" customWidth="1"/>
    <col min="5" max="5" width="17.85546875" customWidth="1"/>
    <col min="6" max="6" width="14.85546875" customWidth="1"/>
    <col min="7" max="7" width="13.140625" customWidth="1"/>
    <col min="8" max="9" width="16.42578125" customWidth="1"/>
    <col min="10" max="10" width="17.7109375" customWidth="1"/>
    <col min="11" max="11" width="13.28515625" customWidth="1"/>
    <col min="12" max="12" width="17.85546875" customWidth="1"/>
    <col min="13" max="14" width="9" customWidth="1"/>
  </cols>
  <sheetData>
    <row r="1" spans="1:19" x14ac:dyDescent="0.25">
      <c r="A1" s="132" t="s">
        <v>43</v>
      </c>
      <c r="B1" s="46"/>
      <c r="C1" s="46"/>
      <c r="D1" s="46"/>
      <c r="E1" s="46"/>
      <c r="F1" s="46"/>
      <c r="G1" s="46"/>
      <c r="H1" s="46"/>
      <c r="I1" s="46"/>
      <c r="J1" s="46"/>
      <c r="K1" s="46"/>
      <c r="L1" s="46"/>
    </row>
    <row r="2" spans="1:19" x14ac:dyDescent="0.25">
      <c r="A2" s="133"/>
      <c r="B2" s="46"/>
      <c r="C2" s="46"/>
      <c r="D2" s="46"/>
      <c r="E2" s="46" t="s">
        <v>18</v>
      </c>
      <c r="F2" s="46"/>
      <c r="G2" s="46"/>
      <c r="H2" s="46"/>
      <c r="I2" s="46"/>
      <c r="J2" s="46"/>
      <c r="K2" s="46"/>
      <c r="L2" s="46"/>
    </row>
    <row r="3" spans="1:19" x14ac:dyDescent="0.25">
      <c r="A3" s="133"/>
      <c r="B3" s="46"/>
      <c r="C3" s="46"/>
      <c r="D3" s="46"/>
      <c r="E3" s="46"/>
      <c r="F3" s="46"/>
      <c r="G3" s="46"/>
      <c r="H3" s="46"/>
      <c r="I3" s="46"/>
      <c r="J3" s="46"/>
      <c r="K3" s="46"/>
      <c r="L3" s="46"/>
    </row>
    <row r="4" spans="1:19" x14ac:dyDescent="0.25">
      <c r="A4" s="46"/>
      <c r="B4" s="46"/>
      <c r="C4" s="46"/>
      <c r="D4" s="46"/>
      <c r="E4" s="177" t="s">
        <v>23</v>
      </c>
      <c r="F4" s="180"/>
      <c r="G4" s="180"/>
      <c r="H4" s="180"/>
      <c r="I4" s="180"/>
      <c r="J4" s="180"/>
      <c r="K4" s="175" t="s">
        <v>17</v>
      </c>
      <c r="L4" s="176"/>
    </row>
    <row r="5" spans="1:19" x14ac:dyDescent="0.25">
      <c r="A5" s="46"/>
      <c r="B5" s="46"/>
      <c r="C5" s="46"/>
      <c r="D5" s="46"/>
      <c r="E5" s="134"/>
      <c r="F5" s="177" t="s">
        <v>16</v>
      </c>
      <c r="G5" s="176"/>
      <c r="H5" s="135" t="s">
        <v>14</v>
      </c>
      <c r="I5" s="178" t="s">
        <v>24</v>
      </c>
      <c r="J5" s="179"/>
      <c r="K5" s="136"/>
      <c r="L5" s="137"/>
    </row>
    <row r="6" spans="1:19" ht="45" x14ac:dyDescent="0.25">
      <c r="A6" s="138" t="s">
        <v>45</v>
      </c>
      <c r="B6" s="46"/>
      <c r="C6" s="46"/>
      <c r="D6" s="46"/>
      <c r="E6" s="139" t="s">
        <v>50</v>
      </c>
      <c r="F6" s="140" t="s">
        <v>41</v>
      </c>
      <c r="G6" s="141" t="s">
        <v>42</v>
      </c>
      <c r="H6" s="142" t="s">
        <v>14</v>
      </c>
      <c r="I6" s="158" t="s">
        <v>25</v>
      </c>
      <c r="J6" s="141" t="s">
        <v>26</v>
      </c>
      <c r="K6" s="143" t="s">
        <v>30</v>
      </c>
      <c r="L6" s="144" t="s">
        <v>51</v>
      </c>
      <c r="M6" s="4"/>
      <c r="N6" s="4"/>
      <c r="O6" s="4"/>
      <c r="P6" s="4"/>
      <c r="Q6" s="4"/>
      <c r="R6" s="4"/>
      <c r="S6" s="4"/>
    </row>
    <row r="7" spans="1:19" x14ac:dyDescent="0.25">
      <c r="A7" s="46" t="s">
        <v>0</v>
      </c>
      <c r="B7" s="2"/>
      <c r="C7" s="2"/>
      <c r="D7" s="2"/>
      <c r="E7" s="47">
        <f>SUM(F8,G8,H8)</f>
        <v>86686</v>
      </c>
      <c r="F7" s="39"/>
      <c r="G7" s="42"/>
      <c r="H7" s="33"/>
      <c r="I7" s="27"/>
      <c r="J7" s="105"/>
      <c r="K7" s="107"/>
      <c r="L7" s="42"/>
      <c r="M7" s="4"/>
      <c r="N7" s="4"/>
      <c r="O7" s="4"/>
      <c r="P7" s="4"/>
      <c r="Q7" s="4"/>
      <c r="R7" s="4"/>
      <c r="S7" s="4"/>
    </row>
    <row r="8" spans="1:19" x14ac:dyDescent="0.25">
      <c r="A8" s="46"/>
      <c r="B8" s="2" t="s">
        <v>46</v>
      </c>
      <c r="C8" s="2"/>
      <c r="D8" s="2"/>
      <c r="E8" s="104"/>
      <c r="F8" s="41">
        <v>69861.902000000002</v>
      </c>
      <c r="G8" s="43">
        <v>12396.098</v>
      </c>
      <c r="H8" s="34">
        <v>4428</v>
      </c>
      <c r="I8" s="28">
        <v>4101.0000000000009</v>
      </c>
      <c r="J8" s="106">
        <v>326.99999999999994</v>
      </c>
      <c r="K8" s="108">
        <v>7.7</v>
      </c>
      <c r="L8" s="36">
        <v>7.7</v>
      </c>
      <c r="M8" s="4"/>
      <c r="N8" s="4"/>
      <c r="O8" s="4"/>
      <c r="P8" s="4"/>
      <c r="Q8" s="4"/>
      <c r="R8" s="4"/>
      <c r="S8" s="4"/>
    </row>
    <row r="9" spans="1:19" x14ac:dyDescent="0.25">
      <c r="A9" s="46"/>
      <c r="B9" s="2"/>
      <c r="C9" s="2"/>
      <c r="D9" s="2"/>
      <c r="E9" s="34"/>
      <c r="F9" s="44"/>
      <c r="G9" s="45"/>
      <c r="H9" s="35"/>
      <c r="I9" s="29"/>
      <c r="J9" s="29"/>
      <c r="K9" s="109"/>
      <c r="L9" s="20"/>
      <c r="M9" s="4"/>
      <c r="N9" s="4"/>
      <c r="O9" s="4"/>
      <c r="P9" s="4"/>
      <c r="Q9" s="4"/>
      <c r="R9" s="4"/>
      <c r="S9" s="4"/>
    </row>
    <row r="10" spans="1:19" x14ac:dyDescent="0.25">
      <c r="A10" s="46" t="s">
        <v>15</v>
      </c>
      <c r="B10" s="2"/>
      <c r="C10" s="2"/>
      <c r="D10" s="2"/>
      <c r="E10" s="34"/>
      <c r="F10" s="40"/>
      <c r="G10" s="42"/>
      <c r="H10" s="33"/>
      <c r="I10" s="40"/>
      <c r="J10" s="27"/>
      <c r="K10" s="107"/>
      <c r="L10" s="42"/>
      <c r="M10" s="4"/>
      <c r="N10" s="4"/>
      <c r="O10" s="4"/>
      <c r="P10" s="4"/>
      <c r="Q10" s="4"/>
      <c r="R10" s="4"/>
      <c r="S10" s="4"/>
    </row>
    <row r="11" spans="1:19" x14ac:dyDescent="0.25">
      <c r="A11" s="46"/>
      <c r="B11" s="37" t="s">
        <v>47</v>
      </c>
      <c r="C11" s="37"/>
      <c r="D11" s="2"/>
      <c r="E11" s="33"/>
      <c r="F11" s="39"/>
      <c r="G11" s="48">
        <f>G$8*'Taxoplasma Assumptions'!G17*'Taxoplasma Assumptions'!G18</f>
        <v>2359466.5701370477</v>
      </c>
      <c r="H11" s="32">
        <f>H$8*'Taxoplasma Assumptions'!H17*'Taxoplasma Assumptions'!H18</f>
        <v>421411.5592086658</v>
      </c>
      <c r="I11" s="49">
        <f>I$8*'Taxoplasma Assumptions'!I17*'Taxoplasma Assumptions'!I18</f>
        <v>557558.65412141534</v>
      </c>
      <c r="J11" s="27"/>
      <c r="K11" s="107"/>
      <c r="L11" s="42"/>
      <c r="M11" s="4"/>
      <c r="N11" s="4"/>
      <c r="O11" s="4"/>
      <c r="P11" s="4"/>
      <c r="Q11" s="4"/>
      <c r="R11" s="4"/>
      <c r="S11" s="4"/>
    </row>
    <row r="12" spans="1:19" x14ac:dyDescent="0.25">
      <c r="A12" s="46"/>
      <c r="B12" s="37" t="s">
        <v>21</v>
      </c>
      <c r="C12" s="37"/>
      <c r="D12" s="2"/>
      <c r="E12" s="33"/>
      <c r="F12" s="39"/>
      <c r="G12" s="48">
        <f>G$8*'Taxoplasma Assumptions'!G20*'Taxoplasma Assumptions'!G21</f>
        <v>710215.06188534468</v>
      </c>
      <c r="H12" s="32">
        <f>H$8*'Taxoplasma Assumptions'!H20*'Taxoplasma Assumptions'!H21</f>
        <v>761086.01933325443</v>
      </c>
      <c r="I12" s="49">
        <f>I$8*'Taxoplasma Assumptions'!I20*'Taxoplasma Assumptions'!I21</f>
        <v>0</v>
      </c>
      <c r="J12" s="27"/>
      <c r="K12" s="107"/>
      <c r="L12" s="42"/>
      <c r="M12" s="4"/>
      <c r="N12" s="4"/>
      <c r="O12" s="4"/>
      <c r="P12" s="4"/>
      <c r="Q12" s="4"/>
      <c r="R12" s="4"/>
      <c r="S12" s="4"/>
    </row>
    <row r="13" spans="1:19" x14ac:dyDescent="0.25">
      <c r="A13" s="46"/>
      <c r="B13" s="37" t="s">
        <v>6</v>
      </c>
      <c r="C13" s="37"/>
      <c r="D13" s="2"/>
      <c r="E13" s="33"/>
      <c r="F13" s="39"/>
      <c r="G13" s="48">
        <f>G$8*'Taxoplasma Assumptions'!G23*'Taxoplasma Assumptions'!G24</f>
        <v>2450066.3821785375</v>
      </c>
      <c r="H13" s="32">
        <f>H$8*'Taxoplasma Assumptions'!H23*'Taxoplasma Assumptions'!H24</f>
        <v>583457.46864787966</v>
      </c>
      <c r="I13" s="49">
        <f>I$8*'Taxoplasma Assumptions'!I23*'Taxoplasma Assumptions'!I24</f>
        <v>0</v>
      </c>
      <c r="J13" s="27"/>
      <c r="K13" s="107"/>
      <c r="L13" s="42"/>
      <c r="M13" s="4"/>
      <c r="N13" s="4"/>
      <c r="O13" s="4"/>
      <c r="P13" s="4"/>
      <c r="Q13" s="4"/>
      <c r="R13" s="4"/>
      <c r="S13" s="4"/>
    </row>
    <row r="14" spans="1:19" x14ac:dyDescent="0.25">
      <c r="A14" s="46"/>
      <c r="B14" s="37" t="s">
        <v>7</v>
      </c>
      <c r="C14" s="37"/>
      <c r="D14" s="2"/>
      <c r="E14" s="33"/>
      <c r="F14" s="39"/>
      <c r="G14" s="51">
        <v>0</v>
      </c>
      <c r="H14" s="52">
        <f>H$8*'Taxoplasma Assumptions'!H26*'Taxoplasma Assumptions'!H27</f>
        <v>320597882.86398548</v>
      </c>
      <c r="I14" s="50">
        <v>0</v>
      </c>
      <c r="J14" s="27"/>
      <c r="K14" s="107"/>
      <c r="L14" s="42"/>
    </row>
    <row r="15" spans="1:19" x14ac:dyDescent="0.25">
      <c r="A15" s="46"/>
      <c r="B15" s="1" t="s">
        <v>22</v>
      </c>
      <c r="C15" s="37"/>
      <c r="D15" s="2"/>
      <c r="E15" s="33"/>
      <c r="F15" s="39"/>
      <c r="G15" s="48">
        <f>SUM(G11:G14)</f>
        <v>5519748.0142009296</v>
      </c>
      <c r="H15" s="48">
        <f>SUM(H11:H14)</f>
        <v>322363837.91117525</v>
      </c>
      <c r="I15" s="30">
        <f>SUM(I11:I14)</f>
        <v>557558.65412141534</v>
      </c>
      <c r="J15" s="27"/>
      <c r="K15" s="107"/>
      <c r="L15" s="42"/>
    </row>
    <row r="16" spans="1:19" x14ac:dyDescent="0.25">
      <c r="A16" s="46"/>
      <c r="B16" s="37"/>
      <c r="C16" s="37"/>
      <c r="D16" s="2"/>
      <c r="E16" s="33"/>
      <c r="F16" s="39"/>
      <c r="G16" s="48"/>
      <c r="H16" s="32"/>
      <c r="I16" s="49"/>
      <c r="J16" s="27"/>
      <c r="K16" s="107"/>
      <c r="L16" s="42"/>
    </row>
    <row r="17" spans="1:16" x14ac:dyDescent="0.25">
      <c r="A17" s="46" t="s">
        <v>13</v>
      </c>
      <c r="B17" s="2"/>
      <c r="C17" s="2"/>
      <c r="D17" s="2"/>
      <c r="E17" s="33"/>
      <c r="F17" s="39"/>
      <c r="G17" s="42"/>
      <c r="H17" s="33"/>
      <c r="I17" s="101"/>
      <c r="J17" s="30">
        <f>J8*'Taxoplasma Assumptions'!$J$39</f>
        <v>2830955749.9484706</v>
      </c>
      <c r="K17" s="110">
        <f>K8*'Taxoplasma Assumptions'!$J$39</f>
        <v>66661649.157808036</v>
      </c>
      <c r="L17" s="48">
        <f>L8*'Taxoplasma Assumptions'!$J$39</f>
        <v>66661649.157808036</v>
      </c>
    </row>
    <row r="18" spans="1:16" x14ac:dyDescent="0.25">
      <c r="A18" s="46"/>
      <c r="B18" s="2"/>
      <c r="C18" s="2"/>
      <c r="D18" s="2"/>
      <c r="E18" s="33"/>
      <c r="F18" s="39"/>
      <c r="G18" s="48"/>
      <c r="H18" s="32"/>
      <c r="I18" s="49"/>
      <c r="J18" s="27"/>
      <c r="K18" s="110"/>
      <c r="L18" s="48"/>
    </row>
    <row r="19" spans="1:16" x14ac:dyDescent="0.25">
      <c r="A19" s="46"/>
      <c r="B19" s="2"/>
      <c r="C19" s="2"/>
      <c r="D19" s="2"/>
      <c r="E19" s="33"/>
      <c r="F19" s="39"/>
      <c r="G19" s="48"/>
      <c r="H19" s="32"/>
      <c r="I19" s="49"/>
      <c r="J19" s="27"/>
      <c r="K19" s="107"/>
      <c r="L19" s="42"/>
    </row>
    <row r="20" spans="1:16" x14ac:dyDescent="0.25">
      <c r="A20" s="1" t="s">
        <v>48</v>
      </c>
      <c r="B20" s="2"/>
      <c r="C20" s="2"/>
      <c r="D20" s="2"/>
      <c r="E20" s="33"/>
      <c r="F20" s="49">
        <f>F8*'Taxoplasma Assumptions'!F32*'Taxoplasma Assumptions'!F33*'Taxoplasma Assumptions'!F34</f>
        <v>3949110.8445824496</v>
      </c>
      <c r="G20" s="48">
        <f>G8*'Taxoplasma Assumptions'!G32*'Taxoplasma Assumptions'!G33*'Taxoplasma Assumptions'!G34</f>
        <v>1942352.6885880216</v>
      </c>
      <c r="H20" s="48">
        <f>H8*'Taxoplasma Assumptions'!H32*'Taxoplasma Assumptions'!H33*'Taxoplasma Assumptions'!H34</f>
        <v>3321816.971608188</v>
      </c>
      <c r="I20" s="49">
        <f>I8*'Taxoplasma Assumptions'!I32*'Taxoplasma Assumptions'!I33*'Taxoplasma Assumptions'!I34</f>
        <v>2051004.4264626892</v>
      </c>
      <c r="J20" s="27"/>
      <c r="K20" s="107"/>
      <c r="L20" s="42"/>
      <c r="M20" s="3"/>
    </row>
    <row r="21" spans="1:16" x14ac:dyDescent="0.25">
      <c r="A21" s="1"/>
      <c r="B21" s="2"/>
      <c r="C21" s="2"/>
      <c r="D21" s="2"/>
      <c r="E21" s="33"/>
      <c r="F21" s="49"/>
      <c r="G21" s="30"/>
      <c r="H21" s="32"/>
      <c r="I21" s="30"/>
      <c r="J21" s="53"/>
      <c r="K21" s="110"/>
      <c r="L21" s="48"/>
    </row>
    <row r="22" spans="1:16" x14ac:dyDescent="0.25">
      <c r="A22" s="46" t="s">
        <v>31</v>
      </c>
      <c r="B22" s="2"/>
      <c r="C22" s="2"/>
      <c r="D22" s="2"/>
      <c r="E22" s="39"/>
      <c r="F22" s="100">
        <f>SUM(F15:F20)</f>
        <v>3949110.8445824496</v>
      </c>
      <c r="G22" s="99">
        <f t="shared" ref="G22:I22" si="0">SUM(G15:G20)</f>
        <v>7462100.7027889509</v>
      </c>
      <c r="H22" s="100">
        <f t="shared" si="0"/>
        <v>325685654.88278341</v>
      </c>
      <c r="I22" s="100">
        <f t="shared" si="0"/>
        <v>2608563.0805841046</v>
      </c>
      <c r="J22" s="99">
        <f>J17</f>
        <v>2830955749.9484706</v>
      </c>
      <c r="K22" s="111">
        <f>K17</f>
        <v>66661649.157808036</v>
      </c>
      <c r="L22" s="99">
        <f>L17</f>
        <v>66661649.157808036</v>
      </c>
      <c r="M22" s="7"/>
    </row>
    <row r="23" spans="1:16" x14ac:dyDescent="0.25">
      <c r="A23" s="46"/>
      <c r="B23" s="2"/>
      <c r="C23" s="2"/>
      <c r="D23" s="2"/>
      <c r="E23" s="32"/>
      <c r="F23" s="39"/>
      <c r="G23" s="27"/>
      <c r="H23" s="27"/>
      <c r="I23" s="27"/>
      <c r="J23" s="27"/>
      <c r="K23" s="107"/>
      <c r="L23" s="42"/>
    </row>
    <row r="24" spans="1:16" ht="15.75" thickBot="1" x14ac:dyDescent="0.3">
      <c r="A24" s="145" t="s">
        <v>49</v>
      </c>
      <c r="B24" s="122"/>
      <c r="C24" s="122"/>
      <c r="D24" s="122"/>
      <c r="E24" s="123">
        <f>SUM(F22:L22)</f>
        <v>3303984477.7748251</v>
      </c>
      <c r="F24" s="124"/>
      <c r="G24" s="122"/>
      <c r="H24" s="122"/>
      <c r="I24" s="122"/>
      <c r="J24" s="122"/>
      <c r="K24" s="125"/>
      <c r="L24" s="126"/>
    </row>
    <row r="25" spans="1:16" ht="15.75" thickTop="1" x14ac:dyDescent="0.25">
      <c r="A25" s="2"/>
      <c r="B25" s="2"/>
      <c r="C25" s="2"/>
      <c r="D25" s="2"/>
      <c r="E25" s="2"/>
      <c r="F25" s="160"/>
      <c r="G25" s="160"/>
      <c r="H25" s="160"/>
      <c r="I25" s="160"/>
      <c r="J25" s="160"/>
      <c r="K25" s="160"/>
      <c r="L25" s="160"/>
    </row>
    <row r="26" spans="1:16" ht="51" customHeight="1" x14ac:dyDescent="0.25">
      <c r="A26" s="181" t="s">
        <v>52</v>
      </c>
      <c r="B26" s="181"/>
      <c r="C26" s="181"/>
      <c r="D26" s="181"/>
      <c r="E26" s="181"/>
      <c r="F26" s="181"/>
      <c r="G26" s="181"/>
      <c r="H26" s="181"/>
      <c r="I26" s="181"/>
      <c r="J26" s="181"/>
      <c r="K26" s="60"/>
      <c r="L26" s="60"/>
    </row>
    <row r="27" spans="1:16" x14ac:dyDescent="0.25">
      <c r="B27" s="2"/>
      <c r="C27" s="2"/>
      <c r="D27" s="2"/>
      <c r="E27" s="2"/>
      <c r="F27" s="54"/>
      <c r="G27" s="54"/>
      <c r="H27" s="54"/>
      <c r="I27" s="2"/>
      <c r="J27" s="2"/>
      <c r="K27" s="2"/>
      <c r="L27" s="2"/>
    </row>
    <row r="28" spans="1:16" ht="75" customHeight="1" x14ac:dyDescent="0.25">
      <c r="A28" s="182" t="s">
        <v>53</v>
      </c>
      <c r="B28" s="182"/>
      <c r="C28" s="182"/>
      <c r="D28" s="182"/>
      <c r="E28" s="182"/>
      <c r="F28" s="182"/>
      <c r="G28" s="182"/>
      <c r="H28" s="182"/>
      <c r="I28" s="182"/>
      <c r="J28" s="182"/>
      <c r="K28" s="37"/>
      <c r="L28" s="37"/>
      <c r="O28" s="2"/>
      <c r="P28" s="2"/>
    </row>
    <row r="29" spans="1:16" x14ac:dyDescent="0.25">
      <c r="A29" s="37" t="s">
        <v>56</v>
      </c>
      <c r="B29" s="37"/>
      <c r="C29" s="37"/>
      <c r="D29" s="37"/>
      <c r="E29" s="37"/>
      <c r="F29" s="37"/>
      <c r="G29" s="37"/>
      <c r="H29" s="37"/>
      <c r="I29" s="37"/>
      <c r="J29" s="37"/>
      <c r="K29" s="2"/>
      <c r="L29" s="2"/>
    </row>
    <row r="30" spans="1:16" ht="35.1" customHeight="1" x14ac:dyDescent="0.25">
      <c r="A30" s="37" t="s">
        <v>54</v>
      </c>
      <c r="B30" s="37"/>
      <c r="C30" s="37"/>
      <c r="D30" s="37"/>
      <c r="E30" s="37"/>
      <c r="F30" s="37"/>
      <c r="G30" s="37"/>
      <c r="H30" s="37"/>
      <c r="I30" s="37"/>
      <c r="J30" s="37"/>
      <c r="K30" s="37"/>
      <c r="L30" s="37"/>
    </row>
    <row r="31" spans="1:16" x14ac:dyDescent="0.25">
      <c r="A31" s="37"/>
      <c r="B31" s="37"/>
      <c r="C31" s="37"/>
      <c r="D31" s="37"/>
      <c r="E31" s="37"/>
      <c r="F31" s="37"/>
      <c r="G31" s="37"/>
      <c r="H31" s="37"/>
      <c r="I31" s="37"/>
      <c r="J31" s="37"/>
      <c r="K31" s="2"/>
      <c r="L31" s="2"/>
    </row>
    <row r="32" spans="1:16" ht="15" customHeight="1" x14ac:dyDescent="0.25">
      <c r="A32" s="174" t="s">
        <v>36</v>
      </c>
      <c r="B32" s="174"/>
      <c r="C32" s="174"/>
      <c r="D32" s="174"/>
      <c r="E32" s="174"/>
      <c r="F32" s="174"/>
      <c r="G32" s="174"/>
      <c r="H32" s="174"/>
      <c r="I32" s="174"/>
      <c r="J32" s="174"/>
    </row>
    <row r="33" spans="1:10" ht="47.25" customHeight="1" x14ac:dyDescent="0.25">
      <c r="A33" s="2"/>
      <c r="B33" s="2"/>
      <c r="C33" s="173" t="s">
        <v>34</v>
      </c>
      <c r="D33" s="173"/>
      <c r="E33" s="173"/>
      <c r="F33" s="173"/>
      <c r="G33" s="173"/>
      <c r="H33" s="173"/>
      <c r="I33" s="173"/>
      <c r="J33" s="173"/>
    </row>
    <row r="34" spans="1:10" ht="64.5" customHeight="1" x14ac:dyDescent="0.25">
      <c r="C34" s="173" t="s">
        <v>35</v>
      </c>
      <c r="D34" s="173"/>
      <c r="E34" s="173"/>
      <c r="F34" s="173"/>
      <c r="G34" s="173"/>
      <c r="H34" s="173"/>
      <c r="I34" s="173"/>
      <c r="J34" s="173"/>
    </row>
  </sheetData>
  <mergeCells count="9">
    <mergeCell ref="C33:J33"/>
    <mergeCell ref="C34:J34"/>
    <mergeCell ref="A32:J32"/>
    <mergeCell ref="K4:L4"/>
    <mergeCell ref="F5:G5"/>
    <mergeCell ref="I5:J5"/>
    <mergeCell ref="E4:J4"/>
    <mergeCell ref="A26:J26"/>
    <mergeCell ref="A28:J28"/>
  </mergeCells>
  <pageMargins left="0.7" right="0.7" top="0.75" bottom="0.75" header="0.3" footer="0.3"/>
  <pageSetup scale="5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70" zoomScaleNormal="70" workbookViewId="0"/>
  </sheetViews>
  <sheetFormatPr defaultRowHeight="15" x14ac:dyDescent="0.25"/>
  <cols>
    <col min="1" max="1" width="3.42578125" customWidth="1"/>
    <col min="2" max="3" width="3.28515625" customWidth="1"/>
    <col min="4" max="4" width="31.7109375" customWidth="1"/>
    <col min="5" max="5" width="18.140625" customWidth="1"/>
    <col min="6" max="6" width="14.85546875" customWidth="1"/>
    <col min="7" max="7" width="13.140625" customWidth="1"/>
    <col min="8" max="8" width="18.28515625" customWidth="1"/>
    <col min="9" max="9" width="17.85546875" customWidth="1"/>
    <col min="10" max="10" width="15.42578125" customWidth="1"/>
    <col min="11" max="11" width="12.42578125" customWidth="1"/>
    <col min="12" max="12" width="16" customWidth="1"/>
    <col min="13" max="14" width="9" customWidth="1"/>
  </cols>
  <sheetData>
    <row r="1" spans="1:18" x14ac:dyDescent="0.25">
      <c r="A1" s="132" t="s">
        <v>43</v>
      </c>
      <c r="B1" s="46"/>
      <c r="C1" s="46"/>
      <c r="D1" s="46"/>
      <c r="E1" s="46"/>
      <c r="F1" s="1"/>
      <c r="G1" s="1"/>
      <c r="H1" s="1"/>
      <c r="I1" s="1"/>
      <c r="J1" s="1"/>
      <c r="K1" s="1"/>
      <c r="L1" s="1"/>
    </row>
    <row r="2" spans="1:18" x14ac:dyDescent="0.25">
      <c r="A2" s="133"/>
      <c r="B2" s="46"/>
      <c r="C2" s="46"/>
      <c r="D2" s="46"/>
      <c r="E2" s="46" t="s">
        <v>19</v>
      </c>
      <c r="F2" s="1"/>
      <c r="G2" s="1"/>
      <c r="H2" s="1"/>
      <c r="I2" s="1"/>
      <c r="J2" s="1"/>
      <c r="K2" s="1"/>
      <c r="L2" s="1"/>
    </row>
    <row r="3" spans="1:18" x14ac:dyDescent="0.25">
      <c r="A3" s="133"/>
      <c r="B3" s="46"/>
      <c r="C3" s="46"/>
      <c r="D3" s="46"/>
      <c r="E3" s="46"/>
      <c r="F3" s="1"/>
      <c r="G3" s="1"/>
      <c r="H3" s="1"/>
      <c r="I3" s="1"/>
      <c r="J3" s="1"/>
      <c r="K3" s="1"/>
      <c r="L3" s="1"/>
    </row>
    <row r="4" spans="1:18" x14ac:dyDescent="0.25">
      <c r="A4" s="1"/>
      <c r="B4" s="1"/>
      <c r="C4" s="1"/>
      <c r="D4" s="1"/>
      <c r="E4" s="177" t="s">
        <v>23</v>
      </c>
      <c r="F4" s="180"/>
      <c r="G4" s="180"/>
      <c r="H4" s="180"/>
      <c r="I4" s="180"/>
      <c r="J4" s="180"/>
      <c r="K4" s="175" t="s">
        <v>17</v>
      </c>
      <c r="L4" s="176"/>
    </row>
    <row r="5" spans="1:18" x14ac:dyDescent="0.25">
      <c r="A5" s="46"/>
      <c r="B5" s="46"/>
      <c r="C5" s="46"/>
      <c r="D5" s="46"/>
      <c r="E5" s="134"/>
      <c r="F5" s="177" t="s">
        <v>16</v>
      </c>
      <c r="G5" s="176"/>
      <c r="H5" s="135" t="s">
        <v>14</v>
      </c>
      <c r="I5" s="178" t="s">
        <v>24</v>
      </c>
      <c r="J5" s="183"/>
      <c r="K5" s="146"/>
      <c r="L5" s="147"/>
    </row>
    <row r="6" spans="1:18" ht="45" x14ac:dyDescent="0.25">
      <c r="A6" s="46" t="s">
        <v>58</v>
      </c>
      <c r="B6" s="46"/>
      <c r="C6" s="46"/>
      <c r="D6" s="46"/>
      <c r="E6" s="139" t="s">
        <v>50</v>
      </c>
      <c r="F6" s="140" t="s">
        <v>41</v>
      </c>
      <c r="G6" s="141" t="s">
        <v>42</v>
      </c>
      <c r="H6" s="142" t="s">
        <v>14</v>
      </c>
      <c r="I6" s="158" t="s">
        <v>25</v>
      </c>
      <c r="J6" s="158" t="s">
        <v>26</v>
      </c>
      <c r="K6" s="143" t="s">
        <v>30</v>
      </c>
      <c r="L6" s="148" t="s">
        <v>51</v>
      </c>
    </row>
    <row r="7" spans="1:18" x14ac:dyDescent="0.25">
      <c r="A7" s="1" t="s">
        <v>0</v>
      </c>
      <c r="B7" s="37"/>
      <c r="C7" s="37"/>
      <c r="D7" s="37"/>
      <c r="E7" s="21">
        <f>SUM(F8,G8,H8)</f>
        <v>64861</v>
      </c>
      <c r="F7" s="7"/>
      <c r="H7" s="8"/>
      <c r="K7" s="112"/>
      <c r="L7" s="6"/>
    </row>
    <row r="8" spans="1:18" x14ac:dyDescent="0.25">
      <c r="A8" s="1"/>
      <c r="B8" s="37" t="s">
        <v>46</v>
      </c>
      <c r="C8" s="37"/>
      <c r="D8" s="37"/>
      <c r="E8" s="103"/>
      <c r="F8" s="56">
        <v>52951.877</v>
      </c>
      <c r="G8" s="57">
        <v>9275.1229999999996</v>
      </c>
      <c r="H8" s="56">
        <v>2634</v>
      </c>
      <c r="I8" s="58">
        <v>2434.0000000000005</v>
      </c>
      <c r="J8" s="57">
        <v>200</v>
      </c>
      <c r="K8" s="113">
        <v>1.3996528558659862</v>
      </c>
      <c r="L8" s="59">
        <v>1.3996528558659862</v>
      </c>
      <c r="M8" s="4"/>
      <c r="N8" s="4"/>
      <c r="O8" s="4"/>
      <c r="P8" s="4"/>
      <c r="Q8" s="4"/>
      <c r="R8" s="4"/>
    </row>
    <row r="9" spans="1:18" x14ac:dyDescent="0.25">
      <c r="A9" s="1"/>
      <c r="B9" s="37"/>
      <c r="C9" s="37"/>
      <c r="D9" s="37"/>
      <c r="E9" s="8"/>
      <c r="F9" s="16"/>
      <c r="G9" s="15"/>
      <c r="H9" s="31"/>
      <c r="I9" s="15"/>
      <c r="J9" s="29"/>
      <c r="K9" s="112"/>
      <c r="L9" s="25"/>
      <c r="M9" s="4"/>
      <c r="N9" s="4"/>
      <c r="O9" s="4"/>
      <c r="P9" s="4"/>
      <c r="Q9" s="4"/>
      <c r="R9" s="4"/>
    </row>
    <row r="10" spans="1:18" x14ac:dyDescent="0.25">
      <c r="A10" s="1" t="s">
        <v>59</v>
      </c>
      <c r="B10" s="37"/>
      <c r="C10" s="37"/>
      <c r="D10" s="37"/>
      <c r="E10" s="26"/>
      <c r="F10" s="7"/>
      <c r="H10" s="8"/>
      <c r="K10" s="112"/>
      <c r="L10" s="6"/>
      <c r="M10" s="4"/>
      <c r="N10" s="4"/>
      <c r="O10" s="4"/>
      <c r="P10" s="4"/>
      <c r="Q10" s="4"/>
      <c r="R10" s="4"/>
    </row>
    <row r="11" spans="1:18" x14ac:dyDescent="0.25">
      <c r="A11" s="1"/>
      <c r="B11" s="37" t="s">
        <v>47</v>
      </c>
      <c r="C11" s="37"/>
      <c r="D11" s="37"/>
      <c r="E11" s="8"/>
      <c r="F11" s="7"/>
      <c r="G11" s="14">
        <f>G$8*'Taxoplasma Assumptions'!G17*'Taxoplasma Assumptions'!G18</f>
        <v>1765421.8813379214</v>
      </c>
      <c r="H11" s="9">
        <f>H$8*'Taxoplasma Assumptions'!H17*'Taxoplasma Assumptions'!H18</f>
        <v>250677.06570813589</v>
      </c>
      <c r="I11" s="11">
        <f>I$8*'Taxoplasma Assumptions'!I17*'Taxoplasma Assumptions'!I18</f>
        <v>330918.7427777432</v>
      </c>
      <c r="J11" s="4"/>
      <c r="K11" s="112"/>
      <c r="L11" s="6"/>
      <c r="M11" s="4"/>
      <c r="N11" s="4"/>
      <c r="O11" s="4"/>
      <c r="P11" s="4"/>
      <c r="Q11" s="4"/>
      <c r="R11" s="4"/>
    </row>
    <row r="12" spans="1:18" x14ac:dyDescent="0.25">
      <c r="A12" s="1"/>
      <c r="B12" s="37" t="s">
        <v>21</v>
      </c>
      <c r="C12" s="37"/>
      <c r="D12" s="37"/>
      <c r="E12" s="8"/>
      <c r="F12" s="7"/>
      <c r="G12" s="14">
        <f>G$8*'Taxoplasma Assumptions'!G20*'Taxoplasma Assumptions'!G21</f>
        <v>531403.67682146293</v>
      </c>
      <c r="H12" s="9">
        <f>H$8*'Taxoplasma Assumptions'!H20*'Taxoplasma Assumptions'!H21</f>
        <v>452732.7404976947</v>
      </c>
      <c r="I12" s="11">
        <f>I$8*'Taxoplasma Assumptions'!I20*'Taxoplasma Assumptions'!I21</f>
        <v>0</v>
      </c>
      <c r="J12" s="4"/>
      <c r="K12" s="112"/>
      <c r="L12" s="6"/>
      <c r="M12" s="4"/>
      <c r="N12" s="4"/>
      <c r="O12" s="4"/>
      <c r="P12" s="4"/>
      <c r="Q12" s="4"/>
      <c r="R12" s="4"/>
    </row>
    <row r="13" spans="1:18" x14ac:dyDescent="0.25">
      <c r="A13" s="1"/>
      <c r="B13" s="37" t="s">
        <v>6</v>
      </c>
      <c r="C13" s="37"/>
      <c r="D13" s="37"/>
      <c r="E13" s="8"/>
      <c r="F13" s="7"/>
      <c r="G13" s="14">
        <f>G$8*'Taxoplasma Assumptions'!G23*'Taxoplasma Assumptions'!G24</f>
        <v>1833211.3099518043</v>
      </c>
      <c r="H13" s="9">
        <f>H$8*'Taxoplasma Assumptions'!H23*'Taxoplasma Assumptions'!H24</f>
        <v>347070.22864013439</v>
      </c>
      <c r="I13" s="11">
        <f>I$8*'Taxoplasma Assumptions'!I23*'Taxoplasma Assumptions'!I24</f>
        <v>0</v>
      </c>
      <c r="J13" s="4"/>
      <c r="K13" s="112"/>
      <c r="L13" s="6"/>
      <c r="M13" s="4"/>
      <c r="N13" s="4"/>
      <c r="O13" s="4"/>
      <c r="P13" s="4"/>
      <c r="Q13" s="4"/>
      <c r="R13" s="4"/>
    </row>
    <row r="14" spans="1:18" x14ac:dyDescent="0.25">
      <c r="A14" s="1"/>
      <c r="B14" s="37" t="s">
        <v>7</v>
      </c>
      <c r="C14" s="37"/>
      <c r="D14" s="37"/>
      <c r="E14" s="8"/>
      <c r="F14" s="7"/>
      <c r="G14" s="17"/>
      <c r="H14" s="24">
        <f>H$8*'Taxoplasma Assumptions'!H26*'Taxoplasma Assumptions'!H27</f>
        <v>190707954.71177459</v>
      </c>
      <c r="I14" s="12"/>
      <c r="J14" s="4"/>
      <c r="K14" s="112"/>
      <c r="L14" s="6"/>
      <c r="M14" s="4"/>
      <c r="N14" s="4"/>
      <c r="O14" s="4"/>
      <c r="P14" s="4"/>
      <c r="Q14" s="4"/>
      <c r="R14" s="4"/>
    </row>
    <row r="15" spans="1:18" x14ac:dyDescent="0.25">
      <c r="A15" s="1"/>
      <c r="B15" s="1" t="s">
        <v>22</v>
      </c>
      <c r="C15" s="37"/>
      <c r="D15" s="37"/>
      <c r="E15" s="8"/>
      <c r="F15" s="7"/>
      <c r="G15" s="9">
        <f>SUM(G11:G14)</f>
        <v>4130036.8681111885</v>
      </c>
      <c r="H15" s="55">
        <f>SUM(H11:H14)</f>
        <v>191758434.74662057</v>
      </c>
      <c r="I15" s="9">
        <f>SUM(I11:I14)</f>
        <v>330918.7427777432</v>
      </c>
      <c r="J15" s="4"/>
      <c r="K15" s="112"/>
      <c r="L15" s="6"/>
      <c r="M15" s="4"/>
      <c r="N15" s="4"/>
      <c r="O15" s="4"/>
      <c r="P15" s="4"/>
      <c r="Q15" s="4"/>
      <c r="R15" s="4"/>
    </row>
    <row r="16" spans="1:18" x14ac:dyDescent="0.25">
      <c r="A16" s="1"/>
      <c r="B16" s="37"/>
      <c r="C16" s="37"/>
      <c r="D16" s="37"/>
      <c r="E16" s="8"/>
      <c r="F16" s="7"/>
      <c r="G16" s="9"/>
      <c r="H16" s="23"/>
      <c r="I16" s="11"/>
      <c r="J16" s="4"/>
      <c r="K16" s="114"/>
      <c r="L16" s="14"/>
    </row>
    <row r="17" spans="1:16" x14ac:dyDescent="0.25">
      <c r="A17" s="1" t="s">
        <v>13</v>
      </c>
      <c r="B17" s="37"/>
      <c r="C17" s="37"/>
      <c r="D17" s="37"/>
      <c r="E17" s="8"/>
      <c r="F17" s="7"/>
      <c r="H17" s="8"/>
      <c r="I17" s="38"/>
      <c r="J17" s="9">
        <f>J8*'Taxoplasma Assumptions'!$J$39</f>
        <v>1731471406.6963124</v>
      </c>
      <c r="K17" s="114">
        <f>K8*'Taxoplasma Assumptions'!$J$39</f>
        <v>12117294.496163951</v>
      </c>
      <c r="L17" s="14">
        <f>L8*'Taxoplasma Assumptions'!$J$39</f>
        <v>12117294.496163951</v>
      </c>
    </row>
    <row r="18" spans="1:16" x14ac:dyDescent="0.25">
      <c r="A18" s="1"/>
      <c r="B18" s="37"/>
      <c r="C18" s="37"/>
      <c r="D18" s="37"/>
      <c r="E18" s="8"/>
      <c r="F18" s="7"/>
      <c r="G18" s="9"/>
      <c r="H18" s="23"/>
      <c r="I18" s="11"/>
      <c r="J18" s="4"/>
      <c r="K18" s="112"/>
      <c r="L18" s="6"/>
    </row>
    <row r="19" spans="1:16" x14ac:dyDescent="0.25">
      <c r="A19" s="1" t="s">
        <v>48</v>
      </c>
      <c r="B19" s="37"/>
      <c r="C19" s="37"/>
      <c r="D19" s="37"/>
      <c r="E19" s="8"/>
      <c r="F19" s="11">
        <f>F8*'Taxoplasma Assumptions'!F32*'Taxoplasma Assumptions'!F33*'Taxoplasma Assumptions'!F34</f>
        <v>2993231.2993954271</v>
      </c>
      <c r="G19" s="9">
        <f>G8*'Taxoplasma Assumptions'!G32*'Taxoplasma Assumptions'!G33*'Taxoplasma Assumptions'!G34</f>
        <v>1453325.0782653217</v>
      </c>
      <c r="H19" s="23">
        <f>H8*'Taxoplasma Assumptions'!H32*'Taxoplasma Assumptions'!H33*'Taxoplasma Assumptions'!H34</f>
        <v>1975985.9763360361</v>
      </c>
      <c r="I19" s="11">
        <f>I8*'Taxoplasma Assumptions'!I32*'Taxoplasma Assumptions'!I33*'Taxoplasma Assumptions'!I34</f>
        <v>1217299.3840551537</v>
      </c>
      <c r="J19" s="4"/>
      <c r="K19" s="112"/>
      <c r="L19" s="6"/>
    </row>
    <row r="20" spans="1:16" x14ac:dyDescent="0.25">
      <c r="A20" s="1"/>
      <c r="B20" s="37"/>
      <c r="C20" s="37"/>
      <c r="D20" s="37"/>
      <c r="E20" s="8"/>
      <c r="F20" s="11"/>
      <c r="G20" s="9"/>
      <c r="H20" s="23"/>
      <c r="I20" s="11"/>
      <c r="J20" s="4"/>
      <c r="K20" s="112"/>
      <c r="L20" s="6"/>
      <c r="M20" s="3"/>
    </row>
    <row r="21" spans="1:16" x14ac:dyDescent="0.25">
      <c r="A21" s="46" t="s">
        <v>31</v>
      </c>
      <c r="B21" s="37"/>
      <c r="C21" s="37"/>
      <c r="D21" s="37"/>
      <c r="E21" s="13"/>
      <c r="F21" s="12">
        <f>SUM(F15:F19)</f>
        <v>2993231.2993954271</v>
      </c>
      <c r="G21" s="12">
        <f t="shared" ref="G21:I21" si="0">SUM(G15:G19)</f>
        <v>5583361.94637651</v>
      </c>
      <c r="H21" s="12">
        <f t="shared" si="0"/>
        <v>193734420.7229566</v>
      </c>
      <c r="I21" s="12">
        <f t="shared" si="0"/>
        <v>1548218.1268328968</v>
      </c>
      <c r="J21" s="17">
        <f>J17</f>
        <v>1731471406.6963124</v>
      </c>
      <c r="K21" s="115">
        <f>K17</f>
        <v>12117294.496163951</v>
      </c>
      <c r="L21" s="19">
        <f>L17</f>
        <v>12117294.496163951</v>
      </c>
    </row>
    <row r="22" spans="1:16" x14ac:dyDescent="0.25">
      <c r="A22" s="1"/>
      <c r="B22" s="37"/>
      <c r="C22" s="37"/>
      <c r="D22" s="37"/>
      <c r="E22" s="23"/>
      <c r="F22" s="9"/>
      <c r="G22" s="9"/>
      <c r="H22" s="102"/>
      <c r="I22" s="9"/>
      <c r="J22" s="4"/>
      <c r="K22" s="112"/>
      <c r="L22" s="6"/>
    </row>
    <row r="23" spans="1:16" ht="15.75" thickBot="1" x14ac:dyDescent="0.3">
      <c r="A23" s="149" t="s">
        <v>49</v>
      </c>
      <c r="B23" s="78"/>
      <c r="C23" s="78"/>
      <c r="D23" s="78"/>
      <c r="E23" s="62">
        <f>SUM(F21:L21)</f>
        <v>1959565227.7842016</v>
      </c>
      <c r="F23" s="63"/>
      <c r="G23" s="63"/>
      <c r="H23" s="63"/>
      <c r="I23" s="63"/>
      <c r="J23" s="63"/>
      <c r="K23" s="117"/>
      <c r="L23" s="127"/>
    </row>
    <row r="24" spans="1:16" ht="15.75" thickTop="1" x14ac:dyDescent="0.25">
      <c r="A24" s="37"/>
      <c r="B24" s="37"/>
      <c r="C24" s="37"/>
      <c r="D24" s="37"/>
      <c r="E24" s="161"/>
      <c r="F24" s="160"/>
      <c r="G24" s="160"/>
      <c r="H24" s="160"/>
      <c r="I24" s="160"/>
      <c r="J24" s="160"/>
      <c r="K24" s="160"/>
      <c r="L24" s="160"/>
      <c r="M24" s="3"/>
    </row>
    <row r="25" spans="1:16" ht="51" customHeight="1" x14ac:dyDescent="0.25">
      <c r="A25" s="181" t="s">
        <v>52</v>
      </c>
      <c r="B25" s="181"/>
      <c r="C25" s="181"/>
      <c r="D25" s="181"/>
      <c r="E25" s="181"/>
      <c r="F25" s="181"/>
      <c r="G25" s="181"/>
      <c r="H25" s="181"/>
      <c r="I25" s="181"/>
      <c r="J25" s="181"/>
      <c r="K25" s="60"/>
      <c r="L25" s="60"/>
    </row>
    <row r="26" spans="1:16" ht="75" customHeight="1" x14ac:dyDescent="0.25">
      <c r="A26" s="182" t="s">
        <v>53</v>
      </c>
      <c r="B26" s="182"/>
      <c r="C26" s="182"/>
      <c r="D26" s="182"/>
      <c r="E26" s="182"/>
      <c r="F26" s="182"/>
      <c r="G26" s="182"/>
      <c r="H26" s="182"/>
      <c r="I26" s="182"/>
      <c r="J26" s="182"/>
      <c r="K26" s="37"/>
      <c r="L26" s="37"/>
      <c r="O26" s="2"/>
      <c r="P26" s="2"/>
    </row>
    <row r="27" spans="1:16" x14ac:dyDescent="0.25">
      <c r="A27" s="37" t="s">
        <v>57</v>
      </c>
      <c r="B27" s="37"/>
      <c r="C27" s="37"/>
      <c r="D27" s="37"/>
      <c r="E27" s="37"/>
      <c r="F27" s="37"/>
      <c r="G27" s="37"/>
      <c r="H27" s="37"/>
      <c r="I27" s="37"/>
      <c r="J27" s="37"/>
    </row>
    <row r="28" spans="1:16" ht="35.1" customHeight="1" x14ac:dyDescent="0.25">
      <c r="A28" s="37" t="s">
        <v>54</v>
      </c>
      <c r="B28" s="37"/>
      <c r="C28" s="37"/>
      <c r="D28" s="37"/>
      <c r="E28" s="37"/>
      <c r="F28" s="37"/>
      <c r="G28" s="37"/>
      <c r="H28" s="37"/>
      <c r="I28" s="37"/>
      <c r="J28" s="37"/>
      <c r="K28" s="37"/>
      <c r="L28" s="37"/>
    </row>
    <row r="29" spans="1:16" x14ac:dyDescent="0.25">
      <c r="A29" s="37"/>
      <c r="B29" s="37"/>
      <c r="C29" s="37"/>
      <c r="D29" s="37"/>
      <c r="E29" s="37"/>
      <c r="F29" s="37"/>
      <c r="G29" s="37"/>
      <c r="H29" s="37"/>
      <c r="I29" s="37"/>
      <c r="J29" s="37"/>
    </row>
    <row r="30" spans="1:16" ht="15" customHeight="1" x14ac:dyDescent="0.25">
      <c r="A30" s="174" t="s">
        <v>36</v>
      </c>
      <c r="B30" s="174"/>
      <c r="C30" s="174"/>
      <c r="D30" s="174"/>
      <c r="E30" s="174"/>
      <c r="F30" s="174"/>
      <c r="G30" s="174"/>
      <c r="H30" s="174"/>
      <c r="I30" s="174"/>
      <c r="J30" s="174"/>
    </row>
    <row r="31" spans="1:16" ht="47.25" customHeight="1" x14ac:dyDescent="0.25">
      <c r="A31" s="2"/>
      <c r="B31" s="2"/>
      <c r="C31" s="173" t="s">
        <v>34</v>
      </c>
      <c r="D31" s="173"/>
      <c r="E31" s="173"/>
      <c r="F31" s="173"/>
      <c r="G31" s="173"/>
      <c r="H31" s="173"/>
      <c r="I31" s="173"/>
      <c r="J31" s="173"/>
    </row>
    <row r="32" spans="1:16" ht="48" customHeight="1" x14ac:dyDescent="0.25">
      <c r="C32" s="173" t="s">
        <v>35</v>
      </c>
      <c r="D32" s="173"/>
      <c r="E32" s="173"/>
      <c r="F32" s="173"/>
      <c r="G32" s="173"/>
      <c r="H32" s="173"/>
      <c r="I32" s="173"/>
      <c r="J32" s="173"/>
    </row>
  </sheetData>
  <mergeCells count="9">
    <mergeCell ref="K4:L4"/>
    <mergeCell ref="E4:J4"/>
    <mergeCell ref="C31:J31"/>
    <mergeCell ref="C32:J32"/>
    <mergeCell ref="A30:J30"/>
    <mergeCell ref="F5:G5"/>
    <mergeCell ref="I5:J5"/>
    <mergeCell ref="A25:J25"/>
    <mergeCell ref="A26:J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85" zoomScaleNormal="85" workbookViewId="0"/>
  </sheetViews>
  <sheetFormatPr defaultRowHeight="15" x14ac:dyDescent="0.25"/>
  <cols>
    <col min="1" max="1" width="3.42578125" customWidth="1"/>
    <col min="2" max="3" width="3.28515625" customWidth="1"/>
    <col min="4" max="4" width="31.7109375" customWidth="1"/>
    <col min="5" max="5" width="13.7109375" customWidth="1"/>
    <col min="6" max="6" width="14.85546875" customWidth="1"/>
    <col min="7" max="8" width="13.140625" customWidth="1"/>
    <col min="9" max="9" width="18.140625" customWidth="1"/>
    <col min="10" max="10" width="15.42578125" customWidth="1"/>
    <col min="11" max="11" width="12.42578125" customWidth="1"/>
    <col min="12" max="12" width="16" customWidth="1"/>
    <col min="13" max="14" width="9" customWidth="1"/>
  </cols>
  <sheetData>
    <row r="1" spans="1:18" x14ac:dyDescent="0.25">
      <c r="A1" s="132" t="s">
        <v>43</v>
      </c>
      <c r="B1" s="2"/>
      <c r="C1" s="2"/>
      <c r="D1" s="2"/>
      <c r="E1" s="2"/>
      <c r="F1" s="1"/>
    </row>
    <row r="2" spans="1:18" x14ac:dyDescent="0.25">
      <c r="A2" s="133"/>
      <c r="B2" s="2"/>
      <c r="C2" s="2"/>
      <c r="D2" s="2"/>
      <c r="E2" s="46" t="s">
        <v>20</v>
      </c>
      <c r="F2" s="1"/>
      <c r="G2" s="1"/>
      <c r="H2" s="1"/>
      <c r="I2" s="1"/>
      <c r="J2" s="1"/>
      <c r="K2" s="1"/>
      <c r="L2" s="1"/>
    </row>
    <row r="3" spans="1:18" x14ac:dyDescent="0.25">
      <c r="A3" s="133"/>
      <c r="B3" s="2"/>
      <c r="C3" s="2"/>
      <c r="D3" s="2"/>
      <c r="E3" s="46"/>
      <c r="F3" s="1"/>
      <c r="G3" s="1"/>
      <c r="H3" s="1"/>
      <c r="I3" s="1"/>
      <c r="J3" s="1"/>
      <c r="K3" s="1"/>
      <c r="L3" s="1"/>
    </row>
    <row r="4" spans="1:18" x14ac:dyDescent="0.25">
      <c r="A4" s="1"/>
      <c r="E4" s="177" t="s">
        <v>23</v>
      </c>
      <c r="F4" s="180"/>
      <c r="G4" s="180"/>
      <c r="H4" s="180"/>
      <c r="I4" s="180"/>
      <c r="J4" s="180"/>
      <c r="K4" s="175" t="s">
        <v>17</v>
      </c>
      <c r="L4" s="176"/>
    </row>
    <row r="5" spans="1:18" x14ac:dyDescent="0.25">
      <c r="A5" s="46"/>
      <c r="B5" s="73"/>
      <c r="C5" s="73"/>
      <c r="D5" s="73"/>
      <c r="E5" s="134"/>
      <c r="F5" s="177" t="s">
        <v>16</v>
      </c>
      <c r="G5" s="176"/>
      <c r="H5" s="135" t="s">
        <v>14</v>
      </c>
      <c r="I5" s="177" t="s">
        <v>24</v>
      </c>
      <c r="J5" s="180"/>
      <c r="K5" s="146"/>
      <c r="L5" s="147"/>
    </row>
    <row r="6" spans="1:18" ht="45" x14ac:dyDescent="0.25">
      <c r="A6" s="46" t="s">
        <v>58</v>
      </c>
      <c r="B6" s="73"/>
      <c r="C6" s="73"/>
      <c r="D6" s="73"/>
      <c r="E6" s="139" t="s">
        <v>50</v>
      </c>
      <c r="F6" s="140" t="s">
        <v>41</v>
      </c>
      <c r="G6" s="141" t="s">
        <v>42</v>
      </c>
      <c r="H6" s="142" t="s">
        <v>14</v>
      </c>
      <c r="I6" s="141" t="s">
        <v>25</v>
      </c>
      <c r="J6" s="141" t="s">
        <v>26</v>
      </c>
      <c r="K6" s="143" t="s">
        <v>30</v>
      </c>
      <c r="L6" s="148" t="s">
        <v>51</v>
      </c>
      <c r="M6" s="7"/>
      <c r="N6" s="4"/>
      <c r="O6" s="4"/>
      <c r="P6" s="4"/>
      <c r="Q6" s="4"/>
      <c r="R6" s="4"/>
    </row>
    <row r="7" spans="1:18" x14ac:dyDescent="0.25">
      <c r="A7" s="1" t="s">
        <v>0</v>
      </c>
      <c r="E7" s="21">
        <f>SUM(F8,G8,H8)</f>
        <v>111912</v>
      </c>
      <c r="H7" s="8"/>
      <c r="J7" s="2"/>
      <c r="K7" s="112"/>
      <c r="L7" s="6"/>
      <c r="M7" s="7"/>
      <c r="N7" s="4"/>
      <c r="O7" s="4"/>
      <c r="P7" s="4"/>
      <c r="Q7" s="4"/>
      <c r="R7" s="4"/>
    </row>
    <row r="8" spans="1:18" x14ac:dyDescent="0.25">
      <c r="A8" s="1"/>
      <c r="B8" t="s">
        <v>46</v>
      </c>
      <c r="E8" s="103"/>
      <c r="F8" s="57">
        <v>89234.584000000003</v>
      </c>
      <c r="G8" s="57">
        <v>16003.416000000001</v>
      </c>
      <c r="H8" s="56">
        <v>6674</v>
      </c>
      <c r="I8" s="58">
        <v>6191.9999999999991</v>
      </c>
      <c r="J8" s="57">
        <v>482</v>
      </c>
      <c r="K8" s="169">
        <v>14.362883819424392</v>
      </c>
      <c r="L8" s="170">
        <v>14.362883819424392</v>
      </c>
      <c r="M8" s="7"/>
      <c r="N8" s="4"/>
      <c r="O8" s="4"/>
      <c r="P8" s="4"/>
      <c r="Q8" s="4"/>
      <c r="R8" s="4"/>
    </row>
    <row r="9" spans="1:18" x14ac:dyDescent="0.25">
      <c r="A9" s="1"/>
      <c r="E9" s="8"/>
      <c r="F9" s="15"/>
      <c r="G9" s="18"/>
      <c r="H9" s="15"/>
      <c r="I9" s="16"/>
      <c r="J9" s="29"/>
      <c r="K9" s="109"/>
      <c r="L9" s="20"/>
      <c r="M9" s="7"/>
      <c r="N9" s="4"/>
      <c r="O9" s="4"/>
      <c r="P9" s="4"/>
      <c r="Q9" s="4"/>
      <c r="R9" s="4"/>
    </row>
    <row r="10" spans="1:18" x14ac:dyDescent="0.25">
      <c r="A10" s="1" t="s">
        <v>59</v>
      </c>
      <c r="E10" s="26"/>
      <c r="F10" s="22"/>
      <c r="G10" s="6"/>
      <c r="H10" s="4"/>
      <c r="I10" s="10"/>
      <c r="J10" s="4"/>
      <c r="K10" s="112"/>
      <c r="L10" s="6"/>
      <c r="M10" s="7"/>
      <c r="N10" s="4"/>
      <c r="O10" s="4"/>
      <c r="P10" s="4"/>
      <c r="Q10" s="4"/>
      <c r="R10" s="4"/>
    </row>
    <row r="11" spans="1:18" x14ac:dyDescent="0.25">
      <c r="A11" s="1"/>
      <c r="B11" s="37" t="s">
        <v>47</v>
      </c>
      <c r="E11" s="26"/>
      <c r="F11" s="4"/>
      <c r="G11" s="14">
        <f>G$8*'Taxoplasma Assumptions'!G17*'Taxoplasma Assumptions'!G18</f>
        <v>3046081.5217818022</v>
      </c>
      <c r="H11" s="9">
        <f>H$8*'Taxoplasma Assumptions'!H17*'Taxoplasma Assumptions'!H18</f>
        <v>635162.77013519313</v>
      </c>
      <c r="I11" s="11">
        <f>I$8*'Taxoplasma Assumptions'!I17*'Taxoplasma Assumptions'!I18</f>
        <v>841844.22977805475</v>
      </c>
      <c r="J11" s="4"/>
      <c r="K11" s="112"/>
      <c r="L11" s="6"/>
      <c r="M11" s="7"/>
      <c r="N11" s="4"/>
      <c r="O11" s="4"/>
      <c r="P11" s="4"/>
      <c r="Q11" s="4"/>
      <c r="R11" s="4"/>
    </row>
    <row r="12" spans="1:18" x14ac:dyDescent="0.25">
      <c r="A12" s="1"/>
      <c r="B12" s="37" t="s">
        <v>21</v>
      </c>
      <c r="E12" s="8"/>
      <c r="F12" s="4"/>
      <c r="G12" s="14">
        <f>G$8*'Taxoplasma Assumptions'!G20*'Taxoplasma Assumptions'!G21</f>
        <v>916890.70906158653</v>
      </c>
      <c r="H12" s="9">
        <f>H$8*'Taxoplasma Assumptions'!H20*'Taxoplasma Assumptions'!H21</f>
        <v>1147129.198967963</v>
      </c>
      <c r="I12" s="11">
        <f>I$8*'Taxoplasma Assumptions'!I20*'Taxoplasma Assumptions'!I21</f>
        <v>0</v>
      </c>
      <c r="J12" s="4"/>
      <c r="K12" s="112"/>
      <c r="L12" s="6"/>
      <c r="M12" s="7"/>
      <c r="N12" s="4"/>
      <c r="O12" s="4"/>
      <c r="P12" s="4"/>
      <c r="Q12" s="4"/>
      <c r="R12" s="4"/>
    </row>
    <row r="13" spans="1:18" x14ac:dyDescent="0.25">
      <c r="A13" s="1"/>
      <c r="B13" s="37" t="s">
        <v>6</v>
      </c>
      <c r="E13" s="8"/>
      <c r="F13" s="4"/>
      <c r="G13" s="14">
        <f>G$8*'Taxoplasma Assumptions'!G23*'Taxoplasma Assumptions'!G24</f>
        <v>3163046.2700132029</v>
      </c>
      <c r="H13" s="9">
        <f>H$8*'Taxoplasma Assumptions'!H23*'Taxoplasma Assumptions'!H24</f>
        <v>879402.69777686289</v>
      </c>
      <c r="I13" s="11">
        <f>I$8*'Taxoplasma Assumptions'!I23*'Taxoplasma Assumptions'!I24</f>
        <v>0</v>
      </c>
      <c r="J13" s="4"/>
      <c r="K13" s="112"/>
      <c r="L13" s="6"/>
    </row>
    <row r="14" spans="1:18" x14ac:dyDescent="0.25">
      <c r="A14" s="1"/>
      <c r="B14" s="37" t="s">
        <v>7</v>
      </c>
      <c r="E14" s="8"/>
      <c r="F14" s="4"/>
      <c r="G14" s="19"/>
      <c r="H14" s="17">
        <f>H$8*'Taxoplasma Assumptions'!H26*'Taxoplasma Assumptions'!H27</f>
        <v>483213701.49824733</v>
      </c>
      <c r="I14" s="12"/>
      <c r="J14" s="4"/>
      <c r="K14" s="112"/>
      <c r="L14" s="6"/>
    </row>
    <row r="15" spans="1:18" x14ac:dyDescent="0.25">
      <c r="A15" s="1"/>
      <c r="B15" s="1" t="s">
        <v>22</v>
      </c>
      <c r="E15" s="8"/>
      <c r="F15" s="4"/>
      <c r="G15" s="14">
        <f>SUM(G11:G14)</f>
        <v>7126018.5008565914</v>
      </c>
      <c r="H15" s="14">
        <f>SUM(H11:H14)</f>
        <v>485875396.16512734</v>
      </c>
      <c r="I15" s="14">
        <f>SUM(I11:I14)</f>
        <v>841844.22977805475</v>
      </c>
      <c r="J15" s="4"/>
      <c r="K15" s="112"/>
      <c r="L15" s="6"/>
    </row>
    <row r="16" spans="1:18" x14ac:dyDescent="0.25">
      <c r="A16" s="1"/>
      <c r="E16" s="8"/>
      <c r="F16" s="4"/>
      <c r="G16" s="14"/>
      <c r="H16" s="23"/>
      <c r="I16" s="11"/>
      <c r="J16" s="4"/>
      <c r="K16" s="112"/>
      <c r="L16" s="6"/>
    </row>
    <row r="17" spans="1:16" x14ac:dyDescent="0.25">
      <c r="A17" s="1" t="s">
        <v>13</v>
      </c>
      <c r="E17" s="8"/>
      <c r="F17" s="9"/>
      <c r="G17" s="9"/>
      <c r="H17" s="23"/>
      <c r="I17" s="9"/>
      <c r="J17" s="9">
        <f>J8*'Taxoplasma Assumptions'!$J$39</f>
        <v>4172846090.138113</v>
      </c>
      <c r="K17" s="114">
        <f>K8*'Taxoplasma Assumptions'!$J$39</f>
        <v>124344613.25517228</v>
      </c>
      <c r="L17" s="14">
        <f>L8*'Taxoplasma Assumptions'!$J$39</f>
        <v>124344613.25517228</v>
      </c>
      <c r="M17" s="3"/>
    </row>
    <row r="18" spans="1:16" x14ac:dyDescent="0.25">
      <c r="A18" s="1"/>
      <c r="E18" s="8"/>
      <c r="F18" s="4"/>
      <c r="G18" s="14"/>
      <c r="H18" s="9"/>
      <c r="I18" s="11"/>
      <c r="J18" s="4"/>
      <c r="K18" s="114"/>
      <c r="L18" s="14"/>
    </row>
    <row r="19" spans="1:16" x14ac:dyDescent="0.25">
      <c r="A19" s="1"/>
      <c r="E19" s="8"/>
      <c r="F19" s="7"/>
      <c r="G19" s="9"/>
      <c r="H19" s="23"/>
      <c r="I19" s="9"/>
      <c r="J19" s="4"/>
      <c r="K19" s="112"/>
      <c r="L19" s="6"/>
    </row>
    <row r="20" spans="1:16" x14ac:dyDescent="0.25">
      <c r="A20" s="1" t="s">
        <v>48</v>
      </c>
      <c r="E20" s="8"/>
      <c r="F20" s="11">
        <f>F8*'Taxoplasma Assumptions'!F32*'Taxoplasma Assumptions'!F33*'Taxoplasma Assumptions'!F34</f>
        <v>5044197.9576537088</v>
      </c>
      <c r="G20" s="9">
        <f>G8*'Taxoplasma Assumptions'!G32*'Taxoplasma Assumptions'!G33*'Taxoplasma Assumptions'!G34</f>
        <v>2507585.7010966325</v>
      </c>
      <c r="H20" s="23">
        <f>H8*'Taxoplasma Assumptions'!H32*'Taxoplasma Assumptions'!H33*'Taxoplasma Assumptions'!H34</f>
        <v>5006731.3614528105</v>
      </c>
      <c r="I20" s="9">
        <f>I8*'Taxoplasma Assumptions'!I32*'Taxoplasma Assumptions'!I33*'Taxoplasma Assumptions'!I34</f>
        <v>3096761.6212282288</v>
      </c>
      <c r="J20" s="4"/>
      <c r="K20" s="112"/>
      <c r="L20" s="6"/>
    </row>
    <row r="21" spans="1:16" x14ac:dyDescent="0.25">
      <c r="A21" s="1"/>
      <c r="E21" s="8"/>
      <c r="F21" s="9"/>
      <c r="G21" s="9"/>
      <c r="H21" s="32"/>
      <c r="I21" s="9"/>
      <c r="J21" s="4"/>
      <c r="K21" s="112"/>
      <c r="L21" s="6"/>
    </row>
    <row r="22" spans="1:16" x14ac:dyDescent="0.25">
      <c r="A22" s="46" t="s">
        <v>31</v>
      </c>
      <c r="E22" s="8"/>
      <c r="F22" s="17">
        <f>SUM(F15:F20)</f>
        <v>5044197.9576537088</v>
      </c>
      <c r="G22" s="17">
        <f t="shared" ref="G22:L22" si="0">SUM(G15:G20)</f>
        <v>9633604.2019532248</v>
      </c>
      <c r="H22" s="24">
        <f t="shared" si="0"/>
        <v>490882127.52658015</v>
      </c>
      <c r="I22" s="17">
        <f t="shared" si="0"/>
        <v>3938605.8510062834</v>
      </c>
      <c r="J22" s="17">
        <f t="shared" si="0"/>
        <v>4172846090.138113</v>
      </c>
      <c r="K22" s="115">
        <f t="shared" si="0"/>
        <v>124344613.25517228</v>
      </c>
      <c r="L22" s="19">
        <f t="shared" si="0"/>
        <v>124344613.25517228</v>
      </c>
    </row>
    <row r="23" spans="1:16" x14ac:dyDescent="0.25">
      <c r="A23" s="1"/>
      <c r="E23" s="23"/>
      <c r="F23" s="9"/>
      <c r="G23" s="9"/>
      <c r="H23" s="9"/>
      <c r="I23" s="9"/>
      <c r="J23" s="9"/>
      <c r="K23" s="116"/>
      <c r="L23" s="14"/>
    </row>
    <row r="24" spans="1:16" ht="15.75" thickBot="1" x14ac:dyDescent="0.3">
      <c r="A24" s="149" t="s">
        <v>49</v>
      </c>
      <c r="B24" s="61"/>
      <c r="C24" s="61"/>
      <c r="D24" s="61"/>
      <c r="E24" s="62">
        <f>SUM(F22:L22)</f>
        <v>4931033852.1856518</v>
      </c>
      <c r="F24" s="63"/>
      <c r="G24" s="61"/>
      <c r="H24" s="61"/>
      <c r="I24" s="61"/>
      <c r="J24" s="61"/>
      <c r="K24" s="117"/>
      <c r="L24" s="64"/>
    </row>
    <row r="25" spans="1:16" ht="15.75" thickTop="1" x14ac:dyDescent="0.25">
      <c r="E25" s="2"/>
      <c r="F25" s="160"/>
      <c r="G25" s="160"/>
      <c r="H25" s="160"/>
      <c r="I25" s="160"/>
      <c r="J25" s="160"/>
      <c r="K25" s="160"/>
      <c r="L25" s="160"/>
    </row>
    <row r="26" spans="1:16" ht="51" customHeight="1" x14ac:dyDescent="0.25">
      <c r="A26" s="181" t="s">
        <v>52</v>
      </c>
      <c r="B26" s="181"/>
      <c r="C26" s="181"/>
      <c r="D26" s="181"/>
      <c r="E26" s="181"/>
      <c r="F26" s="181"/>
      <c r="G26" s="181"/>
      <c r="H26" s="181"/>
      <c r="I26" s="181"/>
      <c r="J26" s="181"/>
      <c r="K26" s="60"/>
      <c r="L26" s="60"/>
    </row>
    <row r="27" spans="1:16" ht="87.95" customHeight="1" x14ac:dyDescent="0.25">
      <c r="A27" s="182" t="s">
        <v>53</v>
      </c>
      <c r="B27" s="182"/>
      <c r="C27" s="182"/>
      <c r="D27" s="182"/>
      <c r="E27" s="182"/>
      <c r="F27" s="182"/>
      <c r="G27" s="182"/>
      <c r="H27" s="182"/>
      <c r="I27" s="182"/>
      <c r="J27" s="182"/>
      <c r="K27" s="37"/>
      <c r="L27" s="37"/>
      <c r="O27" s="2"/>
      <c r="P27" s="2"/>
    </row>
    <row r="28" spans="1:16" x14ac:dyDescent="0.25">
      <c r="A28" s="37" t="s">
        <v>60</v>
      </c>
      <c r="B28" s="37"/>
      <c r="C28" s="37"/>
      <c r="D28" s="37"/>
      <c r="E28" s="37"/>
      <c r="F28" s="37"/>
      <c r="G28" s="37"/>
      <c r="H28" s="37"/>
      <c r="I28" s="37"/>
      <c r="J28" s="37"/>
    </row>
    <row r="29" spans="1:16" ht="35.1" customHeight="1" x14ac:dyDescent="0.25">
      <c r="A29" s="37" t="s">
        <v>54</v>
      </c>
      <c r="B29" s="37"/>
      <c r="C29" s="37"/>
      <c r="D29" s="37"/>
      <c r="E29" s="37"/>
      <c r="F29" s="37"/>
      <c r="G29" s="37"/>
      <c r="H29" s="37"/>
      <c r="I29" s="37"/>
      <c r="J29" s="37"/>
      <c r="K29" s="37"/>
      <c r="L29" s="37"/>
    </row>
    <row r="30" spans="1:16" x14ac:dyDescent="0.25">
      <c r="A30" s="37"/>
      <c r="B30" s="37"/>
      <c r="C30" s="37"/>
      <c r="D30" s="37"/>
      <c r="E30" s="37"/>
      <c r="F30" s="37"/>
      <c r="G30" s="37"/>
      <c r="H30" s="37"/>
      <c r="I30" s="37"/>
      <c r="J30" s="37"/>
    </row>
    <row r="31" spans="1:16" ht="15" customHeight="1" x14ac:dyDescent="0.25">
      <c r="A31" s="174" t="s">
        <v>36</v>
      </c>
      <c r="B31" s="174"/>
      <c r="C31" s="174"/>
      <c r="D31" s="174"/>
      <c r="E31" s="174"/>
      <c r="F31" s="174"/>
      <c r="G31" s="174"/>
      <c r="H31" s="174"/>
      <c r="I31" s="174"/>
      <c r="J31" s="174"/>
    </row>
    <row r="32" spans="1:16" ht="45" customHeight="1" x14ac:dyDescent="0.25">
      <c r="A32" s="2"/>
      <c r="B32" s="2"/>
      <c r="C32" s="173" t="s">
        <v>34</v>
      </c>
      <c r="D32" s="173"/>
      <c r="E32" s="173"/>
      <c r="F32" s="173"/>
      <c r="G32" s="173"/>
      <c r="H32" s="173"/>
      <c r="I32" s="173"/>
      <c r="J32" s="173"/>
    </row>
    <row r="33" spans="3:10" ht="53.25" customHeight="1" x14ac:dyDescent="0.25">
      <c r="C33" s="173" t="s">
        <v>35</v>
      </c>
      <c r="D33" s="173"/>
      <c r="E33" s="173"/>
      <c r="F33" s="173"/>
      <c r="G33" s="173"/>
      <c r="H33" s="173"/>
      <c r="I33" s="173"/>
      <c r="J33" s="173"/>
    </row>
  </sheetData>
  <mergeCells count="9">
    <mergeCell ref="C32:J32"/>
    <mergeCell ref="C33:J33"/>
    <mergeCell ref="A26:J26"/>
    <mergeCell ref="A31:J31"/>
    <mergeCell ref="K4:L4"/>
    <mergeCell ref="F5:G5"/>
    <mergeCell ref="I5:J5"/>
    <mergeCell ref="E4:J4"/>
    <mergeCell ref="A27:J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zoomScale="70" zoomScaleNormal="70" workbookViewId="0"/>
  </sheetViews>
  <sheetFormatPr defaultRowHeight="15" x14ac:dyDescent="0.25"/>
  <cols>
    <col min="1" max="1" width="3.42578125" style="37" customWidth="1"/>
    <col min="2" max="3" width="3.28515625" style="37" customWidth="1"/>
    <col min="4" max="4" width="34.28515625" style="37" customWidth="1"/>
    <col min="5" max="5" width="13.7109375" style="37" customWidth="1"/>
    <col min="6" max="6" width="15.140625" style="37" customWidth="1"/>
    <col min="7" max="7" width="17.5703125" style="37" customWidth="1"/>
    <col min="8" max="8" width="16.28515625" style="37" customWidth="1"/>
    <col min="9" max="9" width="16.7109375" style="37" customWidth="1"/>
    <col min="10" max="10" width="17.85546875" style="37" customWidth="1"/>
    <col min="11" max="11" width="15.28515625" style="37" customWidth="1"/>
    <col min="12" max="12" width="16" style="37" customWidth="1"/>
    <col min="13" max="14" width="9" customWidth="1"/>
  </cols>
  <sheetData>
    <row r="1" spans="1:15" x14ac:dyDescent="0.25">
      <c r="A1" s="132" t="s">
        <v>43</v>
      </c>
      <c r="F1" s="1"/>
    </row>
    <row r="2" spans="1:15" x14ac:dyDescent="0.25">
      <c r="A2" s="150"/>
      <c r="E2" s="150" t="s">
        <v>62</v>
      </c>
      <c r="F2" s="1"/>
      <c r="G2" s="1"/>
      <c r="H2" s="1"/>
      <c r="I2" s="1"/>
      <c r="J2" s="1"/>
      <c r="K2" s="1"/>
      <c r="L2" s="1"/>
      <c r="M2" s="37"/>
    </row>
    <row r="3" spans="1:15" x14ac:dyDescent="0.25">
      <c r="A3" s="1"/>
      <c r="E3" s="1"/>
      <c r="F3" s="1"/>
      <c r="G3" s="1"/>
      <c r="H3" s="1"/>
      <c r="I3" s="1"/>
      <c r="J3" s="1"/>
      <c r="K3" s="1"/>
      <c r="L3" s="1"/>
      <c r="M3" s="37"/>
    </row>
    <row r="4" spans="1:15" ht="18" customHeight="1" x14ac:dyDescent="0.25">
      <c r="A4" s="151"/>
      <c r="B4" s="65"/>
      <c r="C4" s="65"/>
      <c r="D4" s="65"/>
      <c r="E4" s="177" t="s">
        <v>23</v>
      </c>
      <c r="F4" s="180"/>
      <c r="G4" s="180"/>
      <c r="H4" s="180"/>
      <c r="I4" s="180"/>
      <c r="J4" s="180"/>
      <c r="K4" s="184" t="s">
        <v>17</v>
      </c>
      <c r="L4" s="185"/>
      <c r="M4" s="37"/>
    </row>
    <row r="5" spans="1:15" ht="18" customHeight="1" x14ac:dyDescent="0.25">
      <c r="A5" s="46"/>
      <c r="B5" s="73"/>
      <c r="C5" s="73"/>
      <c r="D5" s="73"/>
      <c r="E5" s="134"/>
      <c r="F5" s="177" t="s">
        <v>16</v>
      </c>
      <c r="G5" s="180"/>
      <c r="H5" s="135" t="s">
        <v>14</v>
      </c>
      <c r="I5" s="178" t="s">
        <v>24</v>
      </c>
      <c r="J5" s="179"/>
      <c r="K5" s="146"/>
      <c r="L5" s="147"/>
      <c r="M5" s="37"/>
    </row>
    <row r="6" spans="1:15" ht="45" x14ac:dyDescent="0.25">
      <c r="A6" s="46" t="s">
        <v>58</v>
      </c>
      <c r="B6" s="73"/>
      <c r="C6" s="73"/>
      <c r="D6" s="73"/>
      <c r="E6" s="139" t="s">
        <v>50</v>
      </c>
      <c r="F6" s="140" t="s">
        <v>41</v>
      </c>
      <c r="G6" s="141" t="s">
        <v>42</v>
      </c>
      <c r="H6" s="140" t="s">
        <v>14</v>
      </c>
      <c r="I6" s="159" t="s">
        <v>25</v>
      </c>
      <c r="J6" s="141" t="s">
        <v>26</v>
      </c>
      <c r="K6" s="143" t="s">
        <v>30</v>
      </c>
      <c r="L6" s="148" t="s">
        <v>51</v>
      </c>
      <c r="M6" s="37"/>
    </row>
    <row r="7" spans="1:15" x14ac:dyDescent="0.25">
      <c r="A7" s="1"/>
      <c r="E7" s="66"/>
      <c r="F7" s="65"/>
      <c r="G7" s="65"/>
      <c r="H7" s="67"/>
      <c r="I7" s="67"/>
      <c r="J7" s="65"/>
      <c r="K7" s="118"/>
      <c r="L7" s="68"/>
      <c r="M7" s="37"/>
    </row>
    <row r="8" spans="1:15" x14ac:dyDescent="0.25">
      <c r="A8" s="150" t="s">
        <v>0</v>
      </c>
      <c r="E8" s="69"/>
      <c r="F8" s="70"/>
      <c r="G8" s="70"/>
      <c r="H8" s="71"/>
      <c r="I8" s="71"/>
      <c r="J8" s="70"/>
      <c r="K8" s="118"/>
      <c r="L8" s="72"/>
      <c r="M8" s="37"/>
    </row>
    <row r="9" spans="1:15" x14ac:dyDescent="0.25">
      <c r="A9" s="1"/>
      <c r="C9" s="37" t="s">
        <v>1</v>
      </c>
      <c r="E9" s="162">
        <v>64861</v>
      </c>
      <c r="F9" s="163">
        <v>52951.877</v>
      </c>
      <c r="G9" s="163">
        <v>9275.1229999999996</v>
      </c>
      <c r="H9" s="164">
        <v>2634</v>
      </c>
      <c r="I9" s="164">
        <v>2434.0000000000005</v>
      </c>
      <c r="J9" s="163">
        <v>200</v>
      </c>
      <c r="K9" s="165">
        <v>1.3996528558659862</v>
      </c>
      <c r="L9" s="166">
        <v>1.3996528558659862</v>
      </c>
      <c r="M9" s="5"/>
      <c r="N9" s="5"/>
      <c r="O9" s="5"/>
    </row>
    <row r="10" spans="1:15" x14ac:dyDescent="0.25">
      <c r="A10" s="1"/>
      <c r="C10" s="37" t="s">
        <v>2</v>
      </c>
      <c r="E10" s="162">
        <v>86686</v>
      </c>
      <c r="F10" s="167">
        <v>69861.902000000002</v>
      </c>
      <c r="G10" s="163">
        <v>12396.098</v>
      </c>
      <c r="H10" s="164">
        <v>4428</v>
      </c>
      <c r="I10" s="164">
        <v>4101.0000000000009</v>
      </c>
      <c r="J10" s="167">
        <v>326.99999999999994</v>
      </c>
      <c r="K10" s="165">
        <v>7.7</v>
      </c>
      <c r="L10" s="166">
        <v>7.7</v>
      </c>
      <c r="M10" s="5"/>
      <c r="N10" s="5"/>
      <c r="O10" s="5"/>
    </row>
    <row r="11" spans="1:15" x14ac:dyDescent="0.25">
      <c r="A11" s="1"/>
      <c r="C11" s="73" t="s">
        <v>3</v>
      </c>
      <c r="D11" s="73"/>
      <c r="E11" s="162">
        <v>111912</v>
      </c>
      <c r="F11" s="163">
        <v>89234.584000000003</v>
      </c>
      <c r="G11" s="163">
        <v>16003.416000000001</v>
      </c>
      <c r="H11" s="164">
        <v>6674</v>
      </c>
      <c r="I11" s="164">
        <v>6191.9999999999991</v>
      </c>
      <c r="J11" s="163">
        <v>482</v>
      </c>
      <c r="K11" s="165">
        <v>14.362883819424392</v>
      </c>
      <c r="L11" s="166">
        <v>14.362883819424392</v>
      </c>
      <c r="M11" s="5"/>
      <c r="N11" s="5"/>
      <c r="O11" s="5"/>
    </row>
    <row r="12" spans="1:15" x14ac:dyDescent="0.25">
      <c r="A12" s="1"/>
      <c r="C12" s="73"/>
      <c r="D12" s="73"/>
      <c r="E12" s="93"/>
      <c r="F12" s="94"/>
      <c r="G12" s="94"/>
      <c r="H12" s="95"/>
      <c r="I12" s="95"/>
      <c r="J12" s="94"/>
      <c r="K12" s="119"/>
      <c r="L12" s="96"/>
      <c r="M12" s="5"/>
      <c r="N12" s="5"/>
      <c r="O12" s="5"/>
    </row>
    <row r="13" spans="1:15" x14ac:dyDescent="0.25">
      <c r="A13" s="152" t="s">
        <v>32</v>
      </c>
      <c r="B13" s="65"/>
      <c r="C13" s="84"/>
      <c r="D13" s="98"/>
      <c r="E13" s="74"/>
      <c r="F13" s="75"/>
      <c r="G13" s="75"/>
      <c r="H13" s="89"/>
      <c r="I13" s="89"/>
      <c r="J13" s="75"/>
      <c r="K13" s="118"/>
      <c r="L13" s="72"/>
      <c r="M13" s="37"/>
    </row>
    <row r="14" spans="1:15" x14ac:dyDescent="0.25">
      <c r="A14" s="150"/>
      <c r="C14" s="73"/>
      <c r="D14" s="73"/>
      <c r="E14" s="74"/>
      <c r="F14" s="75"/>
      <c r="G14" s="75"/>
      <c r="H14" s="89"/>
      <c r="I14" s="97"/>
      <c r="J14" s="75"/>
      <c r="K14" s="118"/>
      <c r="L14" s="72"/>
      <c r="M14" s="37"/>
    </row>
    <row r="15" spans="1:15" x14ac:dyDescent="0.25">
      <c r="A15" s="150" t="s">
        <v>59</v>
      </c>
      <c r="C15" s="73"/>
      <c r="D15" s="73"/>
      <c r="E15" s="74"/>
      <c r="F15" s="75"/>
      <c r="G15" s="75"/>
      <c r="H15" s="89"/>
      <c r="I15" s="89"/>
      <c r="J15" s="75"/>
      <c r="K15" s="118"/>
      <c r="L15" s="72"/>
      <c r="M15" s="37"/>
    </row>
    <row r="16" spans="1:15" x14ac:dyDescent="0.25">
      <c r="A16" s="1"/>
      <c r="B16" s="37" t="s">
        <v>47</v>
      </c>
      <c r="E16" s="74"/>
      <c r="F16" s="75"/>
      <c r="G16" s="75"/>
      <c r="H16" s="89"/>
      <c r="I16" s="89"/>
      <c r="J16" s="75"/>
      <c r="K16" s="118"/>
      <c r="L16" s="72"/>
      <c r="M16" s="37"/>
    </row>
    <row r="17" spans="1:15" x14ac:dyDescent="0.25">
      <c r="A17" s="1"/>
      <c r="C17" s="37" t="s">
        <v>4</v>
      </c>
      <c r="E17" s="76"/>
      <c r="F17" s="70"/>
      <c r="G17" s="70">
        <v>1.4</v>
      </c>
      <c r="H17" s="71">
        <v>0.7</v>
      </c>
      <c r="I17" s="71">
        <v>1</v>
      </c>
      <c r="J17" s="70"/>
      <c r="K17" s="118"/>
      <c r="L17" s="72"/>
      <c r="M17" s="5"/>
      <c r="N17" s="5"/>
      <c r="O17" s="5"/>
    </row>
    <row r="18" spans="1:15" x14ac:dyDescent="0.25">
      <c r="A18" s="1"/>
      <c r="C18" s="37" t="s">
        <v>5</v>
      </c>
      <c r="E18" s="76"/>
      <c r="F18" s="86"/>
      <c r="G18" s="168">
        <v>135.95675545511222</v>
      </c>
      <c r="H18" s="172">
        <v>135.95675545511222</v>
      </c>
      <c r="I18" s="172">
        <v>135.95675545511222</v>
      </c>
      <c r="J18" s="86"/>
      <c r="K18" s="118"/>
      <c r="L18" s="72"/>
      <c r="M18" s="5"/>
      <c r="N18" s="5"/>
      <c r="O18" s="5"/>
    </row>
    <row r="19" spans="1:15" x14ac:dyDescent="0.25">
      <c r="A19" s="1"/>
      <c r="B19" s="37" t="s">
        <v>21</v>
      </c>
      <c r="E19" s="74"/>
      <c r="F19" s="70"/>
      <c r="G19" s="70"/>
      <c r="H19" s="71"/>
      <c r="I19" s="71"/>
      <c r="J19" s="70"/>
      <c r="K19" s="118"/>
      <c r="L19" s="72"/>
      <c r="M19" s="5"/>
      <c r="N19" s="5"/>
      <c r="O19" s="5"/>
    </row>
    <row r="20" spans="1:15" x14ac:dyDescent="0.25">
      <c r="A20" s="1"/>
      <c r="C20" s="37" t="s">
        <v>4</v>
      </c>
      <c r="E20" s="76"/>
      <c r="F20" s="70"/>
      <c r="G20" s="70">
        <v>0.1</v>
      </c>
      <c r="H20" s="71">
        <v>0.3</v>
      </c>
      <c r="I20" s="71">
        <v>0</v>
      </c>
      <c r="J20" s="70"/>
      <c r="K20" s="118"/>
      <c r="L20" s="72"/>
      <c r="M20" s="5"/>
      <c r="N20" s="5"/>
      <c r="O20" s="5"/>
    </row>
    <row r="21" spans="1:15" x14ac:dyDescent="0.25">
      <c r="A21" s="1"/>
      <c r="C21" s="37" t="s">
        <v>5</v>
      </c>
      <c r="E21" s="76"/>
      <c r="F21" s="86"/>
      <c r="G21" s="168">
        <v>572.93437167513889</v>
      </c>
      <c r="H21" s="172">
        <v>572.93437167513889</v>
      </c>
      <c r="I21" s="172">
        <v>572.93437167513889</v>
      </c>
      <c r="J21" s="70"/>
      <c r="K21" s="118"/>
      <c r="L21" s="72"/>
      <c r="M21" s="5"/>
      <c r="N21" s="5"/>
      <c r="O21" s="5"/>
    </row>
    <row r="22" spans="1:15" x14ac:dyDescent="0.25">
      <c r="A22" s="1"/>
      <c r="B22" s="37" t="s">
        <v>6</v>
      </c>
      <c r="E22" s="74"/>
      <c r="F22" s="70"/>
      <c r="G22" s="70"/>
      <c r="H22" s="71"/>
      <c r="I22" s="71"/>
      <c r="J22" s="70"/>
      <c r="K22" s="118"/>
      <c r="L22" s="72"/>
      <c r="M22" s="5"/>
      <c r="N22" s="5"/>
      <c r="O22" s="5"/>
    </row>
    <row r="23" spans="1:15" x14ac:dyDescent="0.25">
      <c r="A23" s="1"/>
      <c r="C23" s="37" t="s">
        <v>4</v>
      </c>
      <c r="E23" s="76"/>
      <c r="F23" s="70"/>
      <c r="G23" s="70">
        <v>0.3</v>
      </c>
      <c r="H23" s="71">
        <v>0.2</v>
      </c>
      <c r="I23" s="71">
        <v>0</v>
      </c>
      <c r="J23" s="70"/>
      <c r="K23" s="118"/>
      <c r="L23" s="72"/>
      <c r="M23" s="5"/>
      <c r="N23" s="5"/>
      <c r="O23" s="5"/>
    </row>
    <row r="24" spans="1:15" x14ac:dyDescent="0.25">
      <c r="A24" s="1"/>
      <c r="C24" s="37" t="s">
        <v>5</v>
      </c>
      <c r="E24" s="76"/>
      <c r="F24" s="86"/>
      <c r="G24" s="168">
        <v>658.82731328803027</v>
      </c>
      <c r="H24" s="172">
        <v>658.82731328803027</v>
      </c>
      <c r="I24" s="172">
        <v>658.82731328803027</v>
      </c>
      <c r="J24" s="86"/>
      <c r="K24" s="118"/>
      <c r="L24" s="72"/>
      <c r="M24" s="5"/>
      <c r="N24" s="5"/>
      <c r="O24" s="5"/>
    </row>
    <row r="25" spans="1:15" x14ac:dyDescent="0.25">
      <c r="A25" s="1"/>
      <c r="B25" s="37" t="s">
        <v>7</v>
      </c>
      <c r="E25" s="74"/>
      <c r="F25" s="70"/>
      <c r="G25" s="70"/>
      <c r="H25" s="71"/>
      <c r="I25" s="71"/>
      <c r="J25" s="70"/>
      <c r="K25" s="118"/>
      <c r="L25" s="72"/>
      <c r="M25" s="5"/>
      <c r="N25" s="5"/>
      <c r="O25" s="5"/>
    </row>
    <row r="26" spans="1:15" x14ac:dyDescent="0.25">
      <c r="A26" s="1"/>
      <c r="C26" s="37" t="s">
        <v>8</v>
      </c>
      <c r="E26" s="76"/>
      <c r="F26" s="70"/>
      <c r="G26" s="70">
        <v>0</v>
      </c>
      <c r="H26" s="71">
        <v>1</v>
      </c>
      <c r="I26" s="71">
        <v>0</v>
      </c>
      <c r="J26" s="70"/>
      <c r="K26" s="118"/>
      <c r="L26" s="72"/>
      <c r="M26" s="5"/>
      <c r="N26" s="5"/>
      <c r="O26" s="171"/>
    </row>
    <row r="27" spans="1:15" x14ac:dyDescent="0.25">
      <c r="A27" s="1"/>
      <c r="C27" s="37" t="s">
        <v>9</v>
      </c>
      <c r="E27" s="76"/>
      <c r="F27" s="86"/>
      <c r="G27" s="168">
        <v>0</v>
      </c>
      <c r="H27" s="172">
        <v>72402.412570909102</v>
      </c>
      <c r="I27" s="172">
        <v>0</v>
      </c>
      <c r="J27" s="86"/>
      <c r="K27" s="118"/>
      <c r="L27" s="72"/>
      <c r="M27" s="5"/>
      <c r="N27" s="5"/>
      <c r="O27" s="5"/>
    </row>
    <row r="28" spans="1:15" x14ac:dyDescent="0.25">
      <c r="A28" s="1"/>
      <c r="C28" s="73"/>
      <c r="D28" s="73"/>
      <c r="E28" s="76"/>
      <c r="F28" s="70"/>
      <c r="G28" s="70"/>
      <c r="H28" s="71"/>
      <c r="I28" s="71"/>
      <c r="J28" s="70"/>
      <c r="K28" s="118"/>
      <c r="L28" s="72"/>
      <c r="M28" s="5"/>
      <c r="N28" s="5"/>
      <c r="O28" s="5"/>
    </row>
    <row r="29" spans="1:15" x14ac:dyDescent="0.25">
      <c r="A29" s="1"/>
      <c r="C29" s="73"/>
      <c r="D29" s="150" t="s">
        <v>61</v>
      </c>
      <c r="E29" s="77"/>
      <c r="F29" s="86"/>
      <c r="G29" s="168">
        <f t="shared" ref="G29:I29" si="0">G17*G18+G20*G21+G23*G24+G26*G27</f>
        <v>445.28108879108004</v>
      </c>
      <c r="H29" s="172">
        <f t="shared" si="0"/>
        <v>72801.228073887833</v>
      </c>
      <c r="I29" s="172">
        <f t="shared" si="0"/>
        <v>135.95675545511222</v>
      </c>
      <c r="J29" s="86"/>
      <c r="K29" s="118"/>
      <c r="L29" s="72"/>
      <c r="M29" s="5"/>
      <c r="N29" s="5"/>
      <c r="O29" s="5"/>
    </row>
    <row r="30" spans="1:15" x14ac:dyDescent="0.25">
      <c r="A30" s="1"/>
      <c r="C30" s="73"/>
      <c r="D30" s="73"/>
      <c r="E30" s="74"/>
      <c r="F30" s="70"/>
      <c r="G30" s="70"/>
      <c r="H30" s="71"/>
      <c r="I30" s="71"/>
      <c r="J30" s="70"/>
      <c r="K30" s="118"/>
      <c r="L30" s="72"/>
      <c r="M30" s="5"/>
      <c r="N30" s="5"/>
      <c r="O30" s="5"/>
    </row>
    <row r="31" spans="1:15" x14ac:dyDescent="0.25">
      <c r="A31" s="153" t="s">
        <v>48</v>
      </c>
      <c r="B31" s="65"/>
      <c r="C31" s="84"/>
      <c r="D31" s="84"/>
      <c r="E31" s="83"/>
      <c r="F31" s="65"/>
      <c r="G31" s="65"/>
      <c r="H31" s="67"/>
      <c r="I31" s="67"/>
      <c r="J31" s="65"/>
      <c r="K31" s="120"/>
      <c r="L31" s="68"/>
      <c r="M31" s="5"/>
      <c r="N31" s="5"/>
      <c r="O31" s="5"/>
    </row>
    <row r="32" spans="1:15" x14ac:dyDescent="0.25">
      <c r="A32" s="1"/>
      <c r="C32" s="73" t="s">
        <v>10</v>
      </c>
      <c r="D32" s="73"/>
      <c r="E32" s="74"/>
      <c r="F32" s="87">
        <v>0.44459599999999999</v>
      </c>
      <c r="G32" s="87">
        <v>0.458895</v>
      </c>
      <c r="H32" s="90">
        <v>0.43029200000000001</v>
      </c>
      <c r="I32" s="90">
        <v>0.43029200000000001</v>
      </c>
      <c r="J32" s="70"/>
      <c r="K32" s="118"/>
      <c r="L32" s="72"/>
      <c r="M32" s="5"/>
      <c r="N32" s="5"/>
      <c r="O32" s="5"/>
    </row>
    <row r="33" spans="1:15" x14ac:dyDescent="0.25">
      <c r="A33" s="1"/>
      <c r="C33" s="73" t="s">
        <v>11</v>
      </c>
      <c r="D33" s="73"/>
      <c r="E33" s="74"/>
      <c r="F33" s="87">
        <v>0.5</v>
      </c>
      <c r="G33" s="87">
        <v>1.3333333333333333</v>
      </c>
      <c r="H33" s="90">
        <v>6.6357142857142852</v>
      </c>
      <c r="I33" s="90">
        <v>4.4238095238095232</v>
      </c>
      <c r="J33" s="70"/>
      <c r="K33" s="118"/>
      <c r="L33" s="72"/>
      <c r="M33" s="5"/>
      <c r="N33" s="5"/>
      <c r="O33" s="5"/>
    </row>
    <row r="34" spans="1:15" x14ac:dyDescent="0.25">
      <c r="A34" s="1"/>
      <c r="C34" s="73" t="s">
        <v>12</v>
      </c>
      <c r="D34" s="73"/>
      <c r="E34" s="74"/>
      <c r="F34" s="168">
        <v>254.28653453716606</v>
      </c>
      <c r="G34" s="168">
        <v>256.08906100113268</v>
      </c>
      <c r="H34" s="172">
        <v>262.73452001286489</v>
      </c>
      <c r="I34" s="172">
        <v>262.73452001286489</v>
      </c>
      <c r="J34" s="168"/>
      <c r="K34" s="118"/>
      <c r="L34" s="72"/>
      <c r="M34" s="5"/>
      <c r="N34" s="5"/>
      <c r="O34" s="5"/>
    </row>
    <row r="35" spans="1:15" x14ac:dyDescent="0.25">
      <c r="A35" s="1"/>
      <c r="C35" s="73"/>
      <c r="D35" s="73"/>
      <c r="E35" s="74"/>
      <c r="F35" s="70"/>
      <c r="G35" s="70"/>
      <c r="H35" s="71"/>
      <c r="I35" s="71"/>
      <c r="J35" s="70"/>
      <c r="K35" s="118"/>
      <c r="L35" s="72"/>
      <c r="M35" s="5"/>
      <c r="N35" s="5"/>
      <c r="O35" s="5"/>
    </row>
    <row r="36" spans="1:15" x14ac:dyDescent="0.25">
      <c r="A36" s="1"/>
      <c r="C36" s="73"/>
      <c r="D36" s="85"/>
      <c r="E36" s="74"/>
      <c r="F36" s="86"/>
      <c r="G36" s="86"/>
      <c r="H36" s="88"/>
      <c r="I36" s="88"/>
      <c r="J36" s="70"/>
      <c r="K36" s="118"/>
      <c r="L36" s="72"/>
      <c r="M36" s="5"/>
      <c r="N36" s="5"/>
      <c r="O36" s="5"/>
    </row>
    <row r="37" spans="1:15" x14ac:dyDescent="0.25">
      <c r="A37" s="153" t="s">
        <v>13</v>
      </c>
      <c r="B37" s="65"/>
      <c r="C37" s="84"/>
      <c r="D37" s="84"/>
      <c r="E37" s="66"/>
      <c r="F37" s="65"/>
      <c r="G37" s="65"/>
      <c r="H37" s="67"/>
      <c r="I37" s="67"/>
      <c r="J37" s="65"/>
      <c r="K37" s="120"/>
      <c r="L37" s="68"/>
      <c r="M37" s="5"/>
      <c r="N37" s="5"/>
      <c r="O37" s="5"/>
    </row>
    <row r="38" spans="1:15" x14ac:dyDescent="0.25">
      <c r="C38" s="73" t="s">
        <v>27</v>
      </c>
      <c r="D38" s="73"/>
      <c r="E38" s="74"/>
      <c r="F38" s="70"/>
      <c r="G38" s="70"/>
      <c r="H38" s="71"/>
      <c r="I38" s="71"/>
      <c r="J38" s="168">
        <v>1574064.9151784659</v>
      </c>
      <c r="K38" s="118"/>
      <c r="L38" s="72"/>
      <c r="M38" s="5"/>
      <c r="N38" s="5"/>
      <c r="O38" s="5"/>
    </row>
    <row r="39" spans="1:15" x14ac:dyDescent="0.25">
      <c r="C39" s="73" t="s">
        <v>28</v>
      </c>
      <c r="D39" s="73"/>
      <c r="E39" s="76"/>
      <c r="F39" s="70"/>
      <c r="G39" s="70"/>
      <c r="H39" s="71"/>
      <c r="I39" s="71"/>
      <c r="J39" s="168">
        <v>8657357.0334815625</v>
      </c>
      <c r="K39" s="118"/>
      <c r="L39" s="72"/>
      <c r="M39" s="5"/>
      <c r="N39" s="5"/>
      <c r="O39" s="5"/>
    </row>
    <row r="40" spans="1:15" x14ac:dyDescent="0.25">
      <c r="A40" s="70"/>
      <c r="B40" s="70"/>
      <c r="C40" s="75" t="s">
        <v>29</v>
      </c>
      <c r="D40" s="75"/>
      <c r="E40" s="76"/>
      <c r="F40" s="70"/>
      <c r="G40" s="70"/>
      <c r="H40" s="71"/>
      <c r="I40" s="71"/>
      <c r="J40" s="168">
        <v>15740649.151784657</v>
      </c>
      <c r="K40" s="118"/>
      <c r="L40" s="72"/>
      <c r="M40" s="5"/>
      <c r="N40" s="5"/>
      <c r="O40" s="5"/>
    </row>
    <row r="41" spans="1:15" ht="15.75" thickBot="1" x14ac:dyDescent="0.3">
      <c r="A41" s="78"/>
      <c r="B41" s="78"/>
      <c r="C41" s="79"/>
      <c r="D41" s="79"/>
      <c r="E41" s="80"/>
      <c r="F41" s="81"/>
      <c r="G41" s="81"/>
      <c r="H41" s="91"/>
      <c r="I41" s="91"/>
      <c r="J41" s="92"/>
      <c r="K41" s="121"/>
      <c r="L41" s="82"/>
      <c r="M41" s="37"/>
    </row>
    <row r="42" spans="1:15" ht="15.75" thickTop="1" x14ac:dyDescent="0.25"/>
    <row r="43" spans="1:15" ht="35.25" customHeight="1" x14ac:dyDescent="0.25">
      <c r="A43" s="181" t="s">
        <v>52</v>
      </c>
      <c r="B43" s="181"/>
      <c r="C43" s="181"/>
      <c r="D43" s="181"/>
      <c r="E43" s="181"/>
      <c r="F43" s="181"/>
      <c r="G43" s="181"/>
      <c r="H43" s="181"/>
      <c r="I43" s="181"/>
      <c r="J43" s="181"/>
      <c r="K43" s="181"/>
      <c r="L43" s="181"/>
    </row>
    <row r="45" spans="1:15" ht="45" customHeight="1" x14ac:dyDescent="0.25">
      <c r="A45" s="181" t="s">
        <v>55</v>
      </c>
      <c r="B45" s="181"/>
      <c r="C45" s="181"/>
      <c r="D45" s="181"/>
      <c r="E45" s="181"/>
      <c r="F45" s="181"/>
      <c r="G45" s="181"/>
      <c r="H45" s="181"/>
      <c r="I45" s="181"/>
      <c r="J45" s="181"/>
      <c r="K45" s="181"/>
      <c r="L45" s="181"/>
    </row>
    <row r="46" spans="1:15" ht="35.1" customHeight="1" x14ac:dyDescent="0.25">
      <c r="A46" s="37" t="s">
        <v>54</v>
      </c>
    </row>
    <row r="47" spans="1:15" x14ac:dyDescent="0.25">
      <c r="A47" s="73"/>
      <c r="B47" s="73"/>
      <c r="C47" s="73"/>
      <c r="D47" s="73"/>
      <c r="E47" s="73"/>
      <c r="F47" s="73"/>
      <c r="G47" s="73"/>
      <c r="H47" s="73"/>
      <c r="I47" s="73"/>
      <c r="J47" s="73"/>
    </row>
    <row r="48" spans="1:15" ht="32.25" customHeight="1" x14ac:dyDescent="0.25">
      <c r="A48" s="174" t="s">
        <v>36</v>
      </c>
      <c r="B48" s="174"/>
      <c r="C48" s="174"/>
      <c r="D48" s="174"/>
      <c r="E48" s="174"/>
      <c r="F48" s="174"/>
      <c r="G48" s="174"/>
      <c r="H48" s="174"/>
      <c r="I48" s="174"/>
      <c r="J48" s="174"/>
    </row>
    <row r="49" spans="1:12" ht="51.75" customHeight="1" x14ac:dyDescent="0.25">
      <c r="A49" s="2"/>
      <c r="B49" s="2"/>
      <c r="C49" s="173" t="s">
        <v>34</v>
      </c>
      <c r="D49" s="173"/>
      <c r="E49" s="173"/>
      <c r="F49" s="173"/>
      <c r="G49" s="173"/>
      <c r="H49" s="173"/>
      <c r="I49" s="173"/>
      <c r="J49" s="173"/>
      <c r="K49" s="173"/>
      <c r="L49" s="173"/>
    </row>
    <row r="50" spans="1:12" ht="51" customHeight="1" x14ac:dyDescent="0.25">
      <c r="A50"/>
      <c r="B50"/>
      <c r="C50" s="173" t="s">
        <v>35</v>
      </c>
      <c r="D50" s="173"/>
      <c r="E50" s="173"/>
      <c r="F50" s="173"/>
      <c r="G50" s="173"/>
      <c r="H50" s="173"/>
      <c r="I50" s="173"/>
      <c r="J50" s="173"/>
      <c r="K50" s="173"/>
      <c r="L50" s="173"/>
    </row>
  </sheetData>
  <mergeCells count="9">
    <mergeCell ref="A43:L43"/>
    <mergeCell ref="C49:L49"/>
    <mergeCell ref="C50:L50"/>
    <mergeCell ref="A48:J48"/>
    <mergeCell ref="K4:L4"/>
    <mergeCell ref="F5:G5"/>
    <mergeCell ref="I5:J5"/>
    <mergeCell ref="E4:J4"/>
    <mergeCell ref="A45:L45"/>
  </mergeCells>
  <pageMargins left="0.7" right="0.7" top="0.75" bottom="0.75" header="0.3" footer="0.3"/>
  <pageSetup scale="75"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Taxoplasma mean COI</vt:lpstr>
      <vt:lpstr>low</vt:lpstr>
      <vt:lpstr>high</vt:lpstr>
      <vt:lpstr>Taxoplasma Assumptions</vt:lpstr>
      <vt:lpstr>'Taxoplasma Assumptions'!Print_Area</vt:lpstr>
      <vt:lpstr>'Taxoplasma mean COI'!Print_Area</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Toxoplasma gondii</dc:title>
  <dc:subject>agricultural economics</dc:subject>
  <dc:creator>Sandra Hoffmann</dc:creator>
  <cp:keywords>Toxoplasma gondii, T. gondii, foodborne illness, foodborne illnesses, cost estimates, disease outcomes, foodborne infections, outpatient expenditures, inpatient expenditures, medical care, medical costs, lost wages</cp:keywords>
  <cp:lastModifiedBy>WIN31TONT40</cp:lastModifiedBy>
  <cp:lastPrinted>2014-07-21T20:16:08Z</cp:lastPrinted>
  <dcterms:created xsi:type="dcterms:W3CDTF">2014-04-15T20:04:45Z</dcterms:created>
  <dcterms:modified xsi:type="dcterms:W3CDTF">2014-10-07T13:10:16Z</dcterms:modified>
</cp:coreProperties>
</file>