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11-20\"/>
    </mc:Choice>
  </mc:AlternateContent>
  <xr:revisionPtr revIDLastSave="0" documentId="13_ncr:1_{545C1D64-0909-4AAB-8495-F1F5EEC380E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8'!$D$1:$M$5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10'!$A$1:$O$67</definedName>
    <definedName name="_xlnm.Print_Area" localSheetId="10">'Table 11'!$A$1:$O$47</definedName>
    <definedName name="_xlnm.Print_Area" localSheetId="11">'Table 12'!$A$1:$N$77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7'!$A$1:$L$43</definedName>
    <definedName name="_xlnm.Print_Area" localSheetId="7">'Table 8'!$A$1:$M$72</definedName>
    <definedName name="_xlnm.Print_Area" localSheetId="8">'Table 9'!$A$1:$M$108</definedName>
    <definedName name="_xlnm.Print_Area">'Table 7'!$A$1:$F$133</definedName>
    <definedName name="Print_Area_MI" localSheetId="9">'Table 10'!$B$1:$D$87</definedName>
    <definedName name="Print_Area_MI" localSheetId="10">#N/A</definedName>
    <definedName name="Print_Area_MI" localSheetId="11">'Table 12'!$A$1:$N$98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9'!$A$1:$N$126</definedName>
    <definedName name="Print_Area_MI">#REF!</definedName>
    <definedName name="RICE" localSheetId="9">'Table 10'!$B$1:$D$83</definedName>
    <definedName name="RICE" localSheetId="10">#N/A</definedName>
    <definedName name="RICE" localSheetId="11">'Table 12'!$A$1:$N$94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9'!$A$1:$M$125</definedName>
    <definedName name="RICE">#REF!</definedName>
    <definedName name="TABLE" localSheetId="9">'Table 10'!$B$1:$H$104</definedName>
    <definedName name="TABLE" localSheetId="10">#N/A</definedName>
    <definedName name="TABLE" localSheetId="11">'Table 12'!$A$1:$C$115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10" l="1"/>
  <c r="K69" i="10"/>
  <c r="L69" i="10"/>
  <c r="K62" i="10"/>
  <c r="K60" i="10"/>
  <c r="L60" i="10"/>
  <c r="K57" i="10"/>
  <c r="L57" i="10"/>
  <c r="K56" i="10"/>
  <c r="L56" i="10"/>
  <c r="K55" i="10"/>
  <c r="K52" i="10"/>
  <c r="L52" i="10"/>
  <c r="K51" i="10"/>
  <c r="L50" i="10"/>
  <c r="K47" i="10"/>
  <c r="L47" i="10"/>
  <c r="K29" i="10"/>
  <c r="K25" i="10"/>
  <c r="K20" i="10"/>
  <c r="L20" i="10"/>
  <c r="L17" i="10"/>
  <c r="K16" i="10"/>
  <c r="L16" i="10"/>
  <c r="L36" i="9"/>
  <c r="K36" i="9"/>
  <c r="K65" i="10" l="1"/>
  <c r="I22" i="5"/>
  <c r="M95" i="11" l="1"/>
  <c r="J95" i="11"/>
  <c r="I95" i="11"/>
  <c r="H95" i="11"/>
  <c r="G95" i="11"/>
  <c r="E95" i="11"/>
  <c r="C95" i="11"/>
  <c r="B95" i="11"/>
  <c r="L65" i="10"/>
  <c r="L33" i="10"/>
  <c r="L14" i="10"/>
  <c r="L9" i="10"/>
  <c r="B20" i="6"/>
  <c r="C19" i="5"/>
  <c r="K33" i="10" l="1"/>
  <c r="K14" i="10"/>
  <c r="K9" i="10"/>
  <c r="L15" i="9"/>
  <c r="L30" i="9"/>
  <c r="L22" i="9"/>
  <c r="K32" i="9"/>
  <c r="K30" i="9"/>
  <c r="K22" i="9"/>
  <c r="K15" i="9"/>
  <c r="L32" i="9" l="1"/>
  <c r="G21" i="7" l="1"/>
  <c r="K3" i="6"/>
  <c r="O3" i="6"/>
  <c r="I21" i="5" l="1"/>
  <c r="M22" i="5"/>
  <c r="M21" i="5"/>
  <c r="N47" i="14" l="1"/>
  <c r="M47" i="14"/>
  <c r="H47" i="14"/>
  <c r="G47" i="14"/>
  <c r="N51" i="14"/>
  <c r="M51" i="14"/>
  <c r="H51" i="14"/>
  <c r="G51" i="14"/>
  <c r="N20" i="13"/>
  <c r="M20" i="13"/>
  <c r="H20" i="13"/>
  <c r="G20" i="13"/>
  <c r="N40" i="12"/>
  <c r="M40" i="12"/>
  <c r="H40" i="12"/>
  <c r="G40" i="12"/>
  <c r="G27" i="2" l="1"/>
  <c r="F21" i="4" l="1"/>
  <c r="N49" i="14" l="1"/>
  <c r="H49" i="14"/>
  <c r="M49" i="14" l="1"/>
  <c r="G49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1" i="12"/>
  <c r="H41" i="12"/>
  <c r="M41" i="12"/>
  <c r="N41" i="12"/>
  <c r="G42" i="12"/>
  <c r="H42" i="12"/>
  <c r="M42" i="12"/>
  <c r="N42" i="12"/>
  <c r="B60" i="12"/>
  <c r="N11" i="12"/>
  <c r="H11" i="12"/>
  <c r="M11" i="12"/>
  <c r="G11" i="12"/>
  <c r="M88" i="11"/>
  <c r="J20" i="10" l="1"/>
  <c r="J33" i="10" s="1"/>
  <c r="J14" i="10"/>
  <c r="J9" i="10"/>
  <c r="F22" i="8" l="1"/>
  <c r="E22" i="8"/>
  <c r="I22" i="8"/>
  <c r="H22" i="8"/>
  <c r="J65" i="10" l="1"/>
  <c r="J88" i="11"/>
  <c r="J73" i="11"/>
  <c r="J58" i="11"/>
  <c r="J43" i="11"/>
  <c r="M43" i="12"/>
  <c r="N43" i="12"/>
  <c r="G43" i="12"/>
  <c r="H43" i="12"/>
  <c r="M22" i="13"/>
  <c r="N22" i="13"/>
  <c r="G22" i="13"/>
  <c r="H22" i="13"/>
  <c r="M21" i="13"/>
  <c r="N21" i="13"/>
  <c r="G21" i="13"/>
  <c r="H21" i="13"/>
  <c r="M24" i="13"/>
  <c r="N24" i="13"/>
  <c r="G24" i="13"/>
  <c r="H24" i="13"/>
  <c r="L70" i="14"/>
  <c r="L71" i="14" s="1"/>
  <c r="E71" i="14"/>
  <c r="M23" i="14"/>
  <c r="N23" i="14"/>
  <c r="G23" i="14"/>
  <c r="H23" i="14"/>
  <c r="M48" i="14"/>
  <c r="N48" i="14"/>
  <c r="G48" i="14"/>
  <c r="H48" i="14"/>
  <c r="M44" i="14"/>
  <c r="N44" i="14"/>
  <c r="G44" i="14"/>
  <c r="H44" i="14"/>
  <c r="M40" i="14"/>
  <c r="N40" i="14"/>
  <c r="G40" i="14"/>
  <c r="H40" i="14"/>
  <c r="G63" i="14" l="1"/>
  <c r="H63" i="14"/>
  <c r="M63" i="14"/>
  <c r="N63" i="14"/>
  <c r="B61" i="12" l="1"/>
  <c r="B37" i="13"/>
  <c r="B38" i="13" s="1"/>
  <c r="B71" i="14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2" i="14" l="1"/>
  <c r="N61" i="14"/>
  <c r="N60" i="14"/>
  <c r="N59" i="14"/>
  <c r="N58" i="14"/>
  <c r="N57" i="14"/>
  <c r="N48" i="12" l="1"/>
  <c r="H48" i="12"/>
  <c r="G48" i="12"/>
  <c r="J22" i="9" l="1"/>
  <c r="G25" i="2" l="1"/>
  <c r="M73" i="14" l="1"/>
  <c r="M69" i="14"/>
  <c r="M68" i="14"/>
  <c r="M67" i="14"/>
  <c r="M66" i="14"/>
  <c r="M65" i="14"/>
  <c r="M64" i="14"/>
  <c r="M62" i="14"/>
  <c r="M61" i="14"/>
  <c r="M60" i="14"/>
  <c r="M59" i="14"/>
  <c r="M58" i="14"/>
  <c r="M57" i="14"/>
  <c r="M56" i="14"/>
  <c r="M55" i="14"/>
  <c r="M54" i="14"/>
  <c r="M53" i="14"/>
  <c r="M52" i="14"/>
  <c r="M50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3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7" i="14"/>
  <c r="H62" i="14"/>
  <c r="H61" i="14"/>
  <c r="G61" i="14"/>
  <c r="G57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4" i="12"/>
  <c r="H44" i="12"/>
  <c r="N44" i="12"/>
  <c r="G45" i="12"/>
  <c r="H45" i="12"/>
  <c r="N45" i="12"/>
  <c r="G46" i="12"/>
  <c r="H46" i="12"/>
  <c r="N46" i="12"/>
  <c r="G47" i="12"/>
  <c r="H47" i="12"/>
  <c r="N47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E60" i="12" l="1"/>
  <c r="E42" i="13"/>
  <c r="E37" i="13"/>
  <c r="E38" i="13" s="1"/>
  <c r="I22" i="9"/>
  <c r="H22" i="9"/>
  <c r="G22" i="9"/>
  <c r="F22" i="9"/>
  <c r="E22" i="9"/>
  <c r="D22" i="9"/>
  <c r="C22" i="9"/>
  <c r="B22" i="9"/>
  <c r="E61" i="12" l="1"/>
  <c r="G60" i="12"/>
  <c r="H60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9" i="4" s="1"/>
  <c r="E29" i="4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37" i="13" l="1"/>
  <c r="I65" i="10"/>
  <c r="I20" i="10"/>
  <c r="I33" i="10" s="1"/>
  <c r="I9" i="10"/>
  <c r="I14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3" i="14" l="1"/>
  <c r="H65" i="10" l="1"/>
  <c r="H45" i="10" l="1"/>
  <c r="F9" i="10" l="1"/>
  <c r="H32" i="9" l="1"/>
  <c r="H36" i="9" s="1"/>
  <c r="H15" i="9"/>
  <c r="M70" i="14" l="1"/>
  <c r="M71" i="14" l="1"/>
  <c r="H33" i="10"/>
  <c r="H9" i="10"/>
  <c r="H14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50" i="14"/>
  <c r="H50" i="14"/>
  <c r="N50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8" i="14"/>
  <c r="H58" i="14"/>
  <c r="G59" i="14"/>
  <c r="H59" i="14"/>
  <c r="G60" i="14"/>
  <c r="H60" i="14"/>
  <c r="G62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68" i="14"/>
  <c r="H68" i="14"/>
  <c r="N68" i="14"/>
  <c r="G69" i="14"/>
  <c r="H69" i="14"/>
  <c r="N69" i="14"/>
  <c r="G73" i="14"/>
  <c r="H73" i="14"/>
  <c r="N7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3" i="12"/>
  <c r="H63" i="12"/>
  <c r="G63" i="12"/>
  <c r="K60" i="12"/>
  <c r="M60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L23" i="6"/>
  <c r="D23" i="6"/>
  <c r="E22" i="5"/>
  <c r="E21" i="5"/>
  <c r="H61" i="12" l="1"/>
  <c r="N60" i="12"/>
  <c r="K61" i="12"/>
  <c r="M61" i="12" s="1"/>
  <c r="N70" i="14"/>
  <c r="N71" i="14" s="1"/>
  <c r="H70" i="14"/>
  <c r="H71" i="14" s="1"/>
  <c r="G70" i="14"/>
  <c r="G71" i="14" s="1"/>
  <c r="H37" i="13"/>
  <c r="H38" i="13" s="1"/>
  <c r="G37" i="13"/>
  <c r="G38" i="13" s="1"/>
  <c r="N37" i="13"/>
  <c r="G61" i="12" l="1"/>
  <c r="N61" i="12"/>
</calcChain>
</file>

<file path=xl/sharedStrings.xml><?xml version="1.0" encoding="utf-8"?>
<sst xmlns="http://schemas.openxmlformats.org/spreadsheetml/2006/main" count="875" uniqueCount="445">
  <si>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</si>
  <si>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</si>
  <si>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</si>
  <si>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</si>
  <si>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</si>
  <si>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</si>
  <si>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</si>
  <si>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</si>
  <si>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</si>
  <si>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</si>
  <si>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</si>
  <si>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</si>
  <si>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</si>
  <si>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</si>
  <si>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</si>
  <si>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</si>
  <si>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</si>
  <si>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</si>
  <si>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</si>
  <si>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</si>
  <si>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</si>
  <si>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</si>
  <si>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</si>
  <si>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</si>
  <si>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</si>
  <si>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</si>
  <si>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</si>
  <si>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</si>
  <si>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</si>
  <si>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</si>
  <si>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</si>
  <si>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</si>
  <si>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</si>
  <si>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</si>
  <si>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</si>
  <si>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</si>
  <si>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</si>
  <si>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</si>
  <si>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</si>
  <si>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</si>
  <si>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</si>
  <si>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</si>
  <si>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</si>
  <si>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</si>
  <si>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</si>
  <si>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</si>
  <si>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</si>
  <si>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</si>
  <si>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</si>
  <si>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</si>
  <si>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</si>
  <si>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</si>
  <si>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</si>
  <si>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</si>
  <si>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</si>
  <si>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</si>
  <si>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</si>
  <si>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</si>
  <si>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</si>
  <si>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</si>
  <si>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</si>
  <si>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</si>
  <si>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</si>
  <si>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</si>
  <si>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</si>
  <si>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</si>
  <si>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</si>
  <si>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</si>
  <si>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</si>
  <si>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</si>
  <si>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</si>
  <si>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</si>
  <si>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</si>
  <si>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</si>
  <si>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</si>
  <si>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</si>
  <si>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</si>
  <si>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</si>
  <si>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</si>
  <si>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</si>
  <si>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</si>
  <si>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</si>
  <si>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</si>
  <si>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</si>
  <si>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</si>
  <si>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</si>
  <si>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</si>
  <si>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</si>
  <si>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</si>
  <si>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</si>
  <si>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</si>
  <si>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</si>
  <si>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</si>
  <si>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</si>
  <si>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</si>
  <si>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</si>
  <si>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</si>
  <si>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</si>
  <si>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</si>
  <si>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</si>
  <si>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</si>
  <si>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</si>
  <si>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</si>
  <si>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</si>
  <si>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</si>
  <si>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</si>
  <si>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</si>
  <si>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</si>
  <si>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</si>
  <si>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</si>
  <si>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</si>
  <si>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</si>
  <si>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</si>
  <si>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</si>
  <si>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</si>
  <si>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</si>
  <si>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</si>
  <si>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</si>
  <si>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</si>
  <si>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</si>
  <si>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</si>
  <si>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</si>
  <si>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</si>
  <si>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</si>
  <si>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</si>
  <si>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</si>
  <si>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</si>
  <si>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</si>
  <si>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</si>
  <si>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</si>
  <si>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</si>
  <si>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</si>
  <si>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</si>
  <si>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</si>
  <si>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</si>
  <si>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</si>
  <si>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</si>
  <si>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</si>
  <si>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</si>
  <si>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</si>
  <si>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</si>
  <si>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</si>
  <si>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</si>
  <si>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</si>
  <si>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</si>
  <si>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</si>
  <si>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</si>
  <si>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</si>
  <si>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</si>
  <si>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</si>
  <si>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</si>
  <si>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</si>
  <si>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</si>
  <si>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</si>
  <si>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</si>
  <si>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</si>
  <si>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</si>
  <si>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</si>
  <si>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</si>
  <si>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</si>
  <si>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</si>
  <si>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</si>
  <si>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</si>
  <si>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</si>
  <si>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</si>
  <si>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</si>
  <si>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</si>
  <si>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</si>
  <si>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</si>
  <si>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</si>
  <si>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</si>
  <si>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</si>
  <si>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</si>
  <si>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</si>
  <si>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</si>
  <si>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</si>
  <si>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</si>
  <si>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</si>
  <si>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</si>
  <si>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</si>
  <si>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</si>
  <si>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</si>
  <si>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</si>
  <si>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</si>
  <si>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</si>
  <si>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</si>
  <si>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</si>
  <si>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</si>
  <si>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</si>
  <si>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</si>
  <si>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</si>
  <si>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</si>
  <si>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</si>
  <si>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</si>
  <si>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</si>
  <si>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</si>
  <si>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</si>
  <si>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</si>
  <si>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</si>
  <si>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</si>
  <si>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</si>
  <si>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</si>
  <si>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</si>
  <si>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</si>
  <si>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</si>
  <si>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</si>
  <si>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</si>
  <si>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</si>
  <si>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</si>
  <si>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</si>
  <si>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</si>
  <si>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</si>
  <si>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</si>
  <si>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</si>
  <si>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</si>
  <si>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</si>
  <si>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</si>
  <si>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</si>
  <si>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</si>
  <si>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</si>
  <si>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</si>
  <si>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</si>
  <si>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</si>
  <si>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</si>
  <si>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</si>
  <si>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</si>
  <si>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</si>
  <si>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</si>
  <si>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</si>
  <si>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</si>
  <si>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</si>
  <si>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</si>
  <si>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</si>
  <si>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</si>
  <si>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</si>
  <si>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</si>
  <si>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</si>
  <si>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</si>
  <si>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</si>
  <si>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</si>
  <si>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</si>
  <si>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</si>
  <si>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</si>
  <si>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</si>
  <si>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</si>
  <si>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</si>
  <si>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</si>
  <si>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</si>
  <si>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</si>
  <si>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</si>
  <si>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</si>
  <si>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</si>
  <si>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</si>
  <si>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</si>
  <si>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</si>
  <si>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</si>
  <si>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</si>
  <si>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</si>
  <si>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</si>
  <si>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</si>
  <si>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</si>
  <si>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</si>
  <si>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</si>
  <si>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</si>
  <si>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</si>
  <si>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</si>
  <si>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</si>
  <si>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</si>
  <si>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</si>
  <si>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</si>
  <si>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</si>
  <si>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</si>
  <si>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</si>
  <si>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</si>
  <si>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</si>
  <si>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</si>
  <si>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</si>
  <si>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</si>
  <si>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</si>
  <si>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</si>
  <si>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</si>
  <si>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</si>
  <si>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</si>
  <si>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</si>
  <si>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</si>
  <si>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</si>
  <si>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</si>
  <si>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</si>
  <si>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</si>
  <si>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</si>
  <si>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</si>
  <si>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</si>
  <si>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</si>
  <si>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</si>
  <si>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</si>
  <si>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</si>
  <si>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</si>
  <si>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</si>
  <si>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</si>
  <si>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</si>
  <si>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</si>
  <si>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</si>
  <si>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</si>
  <si>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</si>
  <si>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</si>
  <si>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</si>
  <si>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</si>
  <si>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</si>
  <si>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</si>
  <si>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</si>
  <si>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</si>
  <si>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</si>
  <si>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</si>
  <si>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</si>
  <si>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</si>
  <si>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</si>
  <si>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</si>
  <si>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</si>
  <si>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</si>
  <si>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</si>
  <si>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</si>
  <si>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</si>
  <si>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</si>
  <si>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</si>
  <si>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</si>
  <si>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</si>
  <si>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</si>
  <si>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</si>
  <si>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</si>
  <si>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</si>
  <si>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</si>
  <si>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</si>
  <si>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</si>
  <si>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</si>
  <si>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</si>
  <si>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</si>
  <si>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</si>
  <si>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</si>
  <si>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</si>
  <si>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</si>
  <si>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</si>
  <si>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</si>
  <si>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</si>
  <si>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</si>
  <si>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</si>
  <si>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</si>
  <si>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</si>
  <si>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</si>
  <si>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</si>
  <si>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</si>
  <si>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</si>
  <si>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</si>
  <si>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</si>
  <si>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</si>
  <si>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</si>
  <si>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</si>
  <si>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</si>
  <si>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</si>
  <si>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</si>
  <si>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</si>
  <si>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</si>
  <si>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</si>
  <si>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</si>
  <si>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</si>
  <si>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</si>
  <si>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</si>
  <si>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</si>
  <si>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</si>
  <si>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</si>
  <si>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</si>
  <si>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</si>
  <si>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</si>
  <si>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</si>
  <si>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</si>
  <si>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</si>
  <si>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</si>
  <si>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</si>
  <si>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</si>
  <si>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</si>
  <si>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</si>
  <si>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</si>
  <si>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</si>
  <si>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</si>
  <si>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</si>
  <si>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</si>
  <si>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</si>
  <si>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</si>
  <si>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</si>
  <si>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</si>
  <si>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</si>
  <si>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</si>
  <si>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</si>
  <si>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</si>
  <si>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</si>
  <si>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</si>
  <si>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</si>
  <si>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</si>
  <si>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</si>
  <si>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</si>
  <si>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</si>
  <si>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</si>
  <si>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</si>
  <si>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</si>
  <si>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</si>
  <si>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</si>
  <si>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</si>
  <si>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</si>
  <si>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</si>
  <si>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</si>
  <si>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</si>
  <si>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</si>
  <si>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</si>
  <si>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</si>
  <si>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</si>
  <si>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</si>
  <si>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</si>
  <si>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</si>
  <si>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</si>
  <si>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</si>
  <si>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</si>
  <si>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</si>
  <si>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</si>
  <si>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</si>
  <si>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</si>
  <si>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</si>
  <si>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</si>
  <si>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</si>
  <si>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</si>
  <si>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</si>
  <si>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</si>
  <si>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</si>
  <si>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</si>
  <si>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</si>
  <si>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Average to date</t>
  </si>
  <si>
    <t>1/</t>
  </si>
  <si>
    <t>Cwt = hundredweight.   1/ Weighted average.</t>
  </si>
  <si>
    <t>Average to date 2/</t>
  </si>
  <si>
    <t xml:space="preserve">Aug. 2020 </t>
  </si>
  <si>
    <t>Updated November 10, 2020.</t>
  </si>
  <si>
    <t>November 2/</t>
  </si>
  <si>
    <t>Nov. 2020 9/</t>
  </si>
  <si>
    <t>Oct. 2020 8/</t>
  </si>
  <si>
    <t xml:space="preserve">Sept. 2020 </t>
  </si>
  <si>
    <t>November 5  2/</t>
  </si>
  <si>
    <t>November 7 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</si>
</sst>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A49" sqref="A49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60" t="s">
        <v>39</v>
      </c>
      <c r="B1" s="561"/>
      <c r="C1" s="561"/>
      <c r="D1" s="561"/>
      <c r="E1" s="561"/>
      <c r="F1" s="561"/>
      <c r="G1" s="561"/>
      <c r="H1" s="537"/>
    </row>
    <row r="2" spans="1:8" x14ac:dyDescent="0.25">
      <c r="A2" s="561"/>
      <c r="B2" s="561"/>
      <c r="C2" s="561"/>
      <c r="D2" s="561"/>
      <c r="E2" s="561"/>
      <c r="F2" s="561"/>
      <c r="G2" s="561"/>
      <c r="H2" s="537"/>
    </row>
    <row r="3" spans="1:8" x14ac:dyDescent="0.25">
      <c r="A3" s="561"/>
      <c r="B3" s="561"/>
      <c r="C3" s="561"/>
      <c r="D3" s="561"/>
      <c r="E3" s="561"/>
      <c r="F3" s="561"/>
      <c r="G3" s="561"/>
      <c r="H3" s="537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340</v>
      </c>
      <c r="G6" s="29" t="s">
        <v>373</v>
      </c>
      <c r="H6" s="29" t="s">
        <v>399</v>
      </c>
    </row>
    <row r="7" spans="1:8" x14ac:dyDescent="0.25">
      <c r="A7" s="30"/>
      <c r="B7" s="31"/>
      <c r="C7" s="31"/>
      <c r="D7" s="31"/>
      <c r="E7" s="31"/>
      <c r="F7" s="31"/>
      <c r="G7" s="544"/>
      <c r="H7" s="544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3.0369999999999999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2.9910000000000001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4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7560.0468070879306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226.12100000000001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v>37.25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266.84000000000003</v>
      </c>
      <c r="H22" s="21">
        <f t="shared" si="1"/>
        <v>292.03300000000002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141.59700000000004</v>
      </c>
      <c r="H25" s="20" t="s">
        <v>33</v>
      </c>
      <c r="I25" s="535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143.99700000000004</v>
      </c>
      <c r="H27" s="20">
        <v>145.5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97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35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62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238.17800000000005</v>
      </c>
      <c r="H33" s="21">
        <f t="shared" si="5"/>
        <v>242.5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49.533000000000015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12.033857031295918</v>
      </c>
      <c r="H39" s="16">
        <f>H35/H33*100</f>
        <v>20.425979381443305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13.5</v>
      </c>
      <c r="H43" s="8">
        <v>12.9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391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438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42" transitionEvaluation="1" transitionEntry="1"/>
  <dimension ref="A1:AE157"/>
  <sheetViews>
    <sheetView showGridLines="0" zoomScale="120" zoomScaleNormal="120" workbookViewId="0">
      <pane xSplit="1" ySplit="4" topLeftCell="B42" activePane="bottomRight" state="frozen"/>
      <selection pane="topRight" activeCell="B1" sqref="B1"/>
      <selection pane="bottomLeft" activeCell="A5" sqref="A5"/>
      <selection pane="bottomRight" activeCell="C54" sqref="C54"/>
    </sheetView>
  </sheetViews>
  <sheetFormatPr defaultColWidth="8.6640625" defaultRowHeight="11.5" x14ac:dyDescent="0.25"/>
  <cols>
    <col min="1" max="1" width="17" style="219" customWidth="1"/>
    <col min="2" max="2" width="9.33203125" style="219" customWidth="1"/>
    <col min="3" max="3" width="1.75" style="219" customWidth="1"/>
    <col min="4" max="5" width="9.33203125" style="219" customWidth="1"/>
    <col min="6" max="6" width="1.08203125" style="219" customWidth="1"/>
    <col min="7" max="8" width="8.75" style="219" customWidth="1"/>
    <col min="9" max="9" width="2.08203125" style="219" customWidth="1"/>
    <col min="10" max="11" width="9.33203125" style="219" customWidth="1"/>
    <col min="12" max="12" width="1.08203125" style="219" customWidth="1"/>
    <col min="13" max="14" width="8.75" style="219" customWidth="1"/>
    <col min="15" max="25" width="9.6640625" style="219" customWidth="1"/>
    <col min="26" max="26" width="12.6640625" style="219" customWidth="1"/>
    <col min="27" max="256" width="8.6640625" style="219"/>
    <col min="257" max="257" width="17" style="219" customWidth="1"/>
    <col min="258" max="258" width="9.33203125" style="219" customWidth="1"/>
    <col min="259" max="259" width="1.75" style="219" customWidth="1"/>
    <col min="260" max="261" width="9.33203125" style="219" customWidth="1"/>
    <col min="262" max="262" width="1.08203125" style="219" customWidth="1"/>
    <col min="263" max="264" width="8.75" style="219" customWidth="1"/>
    <col min="265" max="265" width="2.08203125" style="219" customWidth="1"/>
    <col min="266" max="267" width="9.33203125" style="219" customWidth="1"/>
    <col min="268" max="268" width="1.08203125" style="219" customWidth="1"/>
    <col min="269" max="270" width="8.75" style="219" customWidth="1"/>
    <col min="271" max="281" width="9.6640625" style="219" customWidth="1"/>
    <col min="282" max="282" width="12.6640625" style="219" customWidth="1"/>
    <col min="283" max="512" width="8.6640625" style="219"/>
    <col min="513" max="513" width="17" style="219" customWidth="1"/>
    <col min="514" max="514" width="9.33203125" style="219" customWidth="1"/>
    <col min="515" max="515" width="1.75" style="219" customWidth="1"/>
    <col min="516" max="517" width="9.33203125" style="219" customWidth="1"/>
    <col min="518" max="518" width="1.08203125" style="219" customWidth="1"/>
    <col min="519" max="520" width="8.75" style="219" customWidth="1"/>
    <col min="521" max="521" width="2.08203125" style="219" customWidth="1"/>
    <col min="522" max="523" width="9.33203125" style="219" customWidth="1"/>
    <col min="524" max="524" width="1.08203125" style="219" customWidth="1"/>
    <col min="525" max="526" width="8.75" style="219" customWidth="1"/>
    <col min="527" max="537" width="9.6640625" style="219" customWidth="1"/>
    <col min="538" max="538" width="12.6640625" style="219" customWidth="1"/>
    <col min="539" max="768" width="8.6640625" style="219"/>
    <col min="769" max="769" width="17" style="219" customWidth="1"/>
    <col min="770" max="770" width="9.33203125" style="219" customWidth="1"/>
    <col min="771" max="771" width="1.75" style="219" customWidth="1"/>
    <col min="772" max="773" width="9.33203125" style="219" customWidth="1"/>
    <col min="774" max="774" width="1.08203125" style="219" customWidth="1"/>
    <col min="775" max="776" width="8.75" style="219" customWidth="1"/>
    <col min="777" max="777" width="2.08203125" style="219" customWidth="1"/>
    <col min="778" max="779" width="9.33203125" style="219" customWidth="1"/>
    <col min="780" max="780" width="1.08203125" style="219" customWidth="1"/>
    <col min="781" max="782" width="8.75" style="219" customWidth="1"/>
    <col min="783" max="793" width="9.6640625" style="219" customWidth="1"/>
    <col min="794" max="794" width="12.6640625" style="219" customWidth="1"/>
    <col min="795" max="1024" width="8.6640625" style="219"/>
    <col min="1025" max="1025" width="17" style="219" customWidth="1"/>
    <col min="1026" max="1026" width="9.33203125" style="219" customWidth="1"/>
    <col min="1027" max="1027" width="1.75" style="219" customWidth="1"/>
    <col min="1028" max="1029" width="9.33203125" style="219" customWidth="1"/>
    <col min="1030" max="1030" width="1.08203125" style="219" customWidth="1"/>
    <col min="1031" max="1032" width="8.75" style="219" customWidth="1"/>
    <col min="1033" max="1033" width="2.08203125" style="219" customWidth="1"/>
    <col min="1034" max="1035" width="9.33203125" style="219" customWidth="1"/>
    <col min="1036" max="1036" width="1.08203125" style="219" customWidth="1"/>
    <col min="1037" max="1038" width="8.75" style="219" customWidth="1"/>
    <col min="1039" max="1049" width="9.6640625" style="219" customWidth="1"/>
    <col min="1050" max="1050" width="12.6640625" style="219" customWidth="1"/>
    <col min="1051" max="1280" width="8.6640625" style="219"/>
    <col min="1281" max="1281" width="17" style="219" customWidth="1"/>
    <col min="1282" max="1282" width="9.33203125" style="219" customWidth="1"/>
    <col min="1283" max="1283" width="1.75" style="219" customWidth="1"/>
    <col min="1284" max="1285" width="9.33203125" style="219" customWidth="1"/>
    <col min="1286" max="1286" width="1.08203125" style="219" customWidth="1"/>
    <col min="1287" max="1288" width="8.75" style="219" customWidth="1"/>
    <col min="1289" max="1289" width="2.08203125" style="219" customWidth="1"/>
    <col min="1290" max="1291" width="9.33203125" style="219" customWidth="1"/>
    <col min="1292" max="1292" width="1.08203125" style="219" customWidth="1"/>
    <col min="1293" max="1294" width="8.75" style="219" customWidth="1"/>
    <col min="1295" max="1305" width="9.6640625" style="219" customWidth="1"/>
    <col min="1306" max="1306" width="12.6640625" style="219" customWidth="1"/>
    <col min="1307" max="1536" width="8.6640625" style="219"/>
    <col min="1537" max="1537" width="17" style="219" customWidth="1"/>
    <col min="1538" max="1538" width="9.33203125" style="219" customWidth="1"/>
    <col min="1539" max="1539" width="1.75" style="219" customWidth="1"/>
    <col min="1540" max="1541" width="9.33203125" style="219" customWidth="1"/>
    <col min="1542" max="1542" width="1.08203125" style="219" customWidth="1"/>
    <col min="1543" max="1544" width="8.75" style="219" customWidth="1"/>
    <col min="1545" max="1545" width="2.08203125" style="219" customWidth="1"/>
    <col min="1546" max="1547" width="9.33203125" style="219" customWidth="1"/>
    <col min="1548" max="1548" width="1.08203125" style="219" customWidth="1"/>
    <col min="1549" max="1550" width="8.75" style="219" customWidth="1"/>
    <col min="1551" max="1561" width="9.6640625" style="219" customWidth="1"/>
    <col min="1562" max="1562" width="12.6640625" style="219" customWidth="1"/>
    <col min="1563" max="1792" width="8.6640625" style="219"/>
    <col min="1793" max="1793" width="17" style="219" customWidth="1"/>
    <col min="1794" max="1794" width="9.33203125" style="219" customWidth="1"/>
    <col min="1795" max="1795" width="1.75" style="219" customWidth="1"/>
    <col min="1796" max="1797" width="9.33203125" style="219" customWidth="1"/>
    <col min="1798" max="1798" width="1.08203125" style="219" customWidth="1"/>
    <col min="1799" max="1800" width="8.75" style="219" customWidth="1"/>
    <col min="1801" max="1801" width="2.08203125" style="219" customWidth="1"/>
    <col min="1802" max="1803" width="9.33203125" style="219" customWidth="1"/>
    <col min="1804" max="1804" width="1.08203125" style="219" customWidth="1"/>
    <col min="1805" max="1806" width="8.75" style="219" customWidth="1"/>
    <col min="1807" max="1817" width="9.6640625" style="219" customWidth="1"/>
    <col min="1818" max="1818" width="12.6640625" style="219" customWidth="1"/>
    <col min="1819" max="2048" width="8.6640625" style="219"/>
    <col min="2049" max="2049" width="17" style="219" customWidth="1"/>
    <col min="2050" max="2050" width="9.33203125" style="219" customWidth="1"/>
    <col min="2051" max="2051" width="1.75" style="219" customWidth="1"/>
    <col min="2052" max="2053" width="9.33203125" style="219" customWidth="1"/>
    <col min="2054" max="2054" width="1.08203125" style="219" customWidth="1"/>
    <col min="2055" max="2056" width="8.75" style="219" customWidth="1"/>
    <col min="2057" max="2057" width="2.08203125" style="219" customWidth="1"/>
    <col min="2058" max="2059" width="9.33203125" style="219" customWidth="1"/>
    <col min="2060" max="2060" width="1.08203125" style="219" customWidth="1"/>
    <col min="2061" max="2062" width="8.75" style="219" customWidth="1"/>
    <col min="2063" max="2073" width="9.6640625" style="219" customWidth="1"/>
    <col min="2074" max="2074" width="12.6640625" style="219" customWidth="1"/>
    <col min="2075" max="2304" width="8.6640625" style="219"/>
    <col min="2305" max="2305" width="17" style="219" customWidth="1"/>
    <col min="2306" max="2306" width="9.33203125" style="219" customWidth="1"/>
    <col min="2307" max="2307" width="1.75" style="219" customWidth="1"/>
    <col min="2308" max="2309" width="9.33203125" style="219" customWidth="1"/>
    <col min="2310" max="2310" width="1.08203125" style="219" customWidth="1"/>
    <col min="2311" max="2312" width="8.75" style="219" customWidth="1"/>
    <col min="2313" max="2313" width="2.08203125" style="219" customWidth="1"/>
    <col min="2314" max="2315" width="9.33203125" style="219" customWidth="1"/>
    <col min="2316" max="2316" width="1.08203125" style="219" customWidth="1"/>
    <col min="2317" max="2318" width="8.75" style="219" customWidth="1"/>
    <col min="2319" max="2329" width="9.6640625" style="219" customWidth="1"/>
    <col min="2330" max="2330" width="12.6640625" style="219" customWidth="1"/>
    <col min="2331" max="2560" width="8.6640625" style="219"/>
    <col min="2561" max="2561" width="17" style="219" customWidth="1"/>
    <col min="2562" max="2562" width="9.33203125" style="219" customWidth="1"/>
    <col min="2563" max="2563" width="1.75" style="219" customWidth="1"/>
    <col min="2564" max="2565" width="9.33203125" style="219" customWidth="1"/>
    <col min="2566" max="2566" width="1.08203125" style="219" customWidth="1"/>
    <col min="2567" max="2568" width="8.75" style="219" customWidth="1"/>
    <col min="2569" max="2569" width="2.08203125" style="219" customWidth="1"/>
    <col min="2570" max="2571" width="9.33203125" style="219" customWidth="1"/>
    <col min="2572" max="2572" width="1.08203125" style="219" customWidth="1"/>
    <col min="2573" max="2574" width="8.75" style="219" customWidth="1"/>
    <col min="2575" max="2585" width="9.6640625" style="219" customWidth="1"/>
    <col min="2586" max="2586" width="12.6640625" style="219" customWidth="1"/>
    <col min="2587" max="2816" width="8.6640625" style="219"/>
    <col min="2817" max="2817" width="17" style="219" customWidth="1"/>
    <col min="2818" max="2818" width="9.33203125" style="219" customWidth="1"/>
    <col min="2819" max="2819" width="1.75" style="219" customWidth="1"/>
    <col min="2820" max="2821" width="9.33203125" style="219" customWidth="1"/>
    <col min="2822" max="2822" width="1.08203125" style="219" customWidth="1"/>
    <col min="2823" max="2824" width="8.75" style="219" customWidth="1"/>
    <col min="2825" max="2825" width="2.08203125" style="219" customWidth="1"/>
    <col min="2826" max="2827" width="9.33203125" style="219" customWidth="1"/>
    <col min="2828" max="2828" width="1.08203125" style="219" customWidth="1"/>
    <col min="2829" max="2830" width="8.75" style="219" customWidth="1"/>
    <col min="2831" max="2841" width="9.6640625" style="219" customWidth="1"/>
    <col min="2842" max="2842" width="12.6640625" style="219" customWidth="1"/>
    <col min="2843" max="3072" width="8.6640625" style="219"/>
    <col min="3073" max="3073" width="17" style="219" customWidth="1"/>
    <col min="3074" max="3074" width="9.33203125" style="219" customWidth="1"/>
    <col min="3075" max="3075" width="1.75" style="219" customWidth="1"/>
    <col min="3076" max="3077" width="9.33203125" style="219" customWidth="1"/>
    <col min="3078" max="3078" width="1.08203125" style="219" customWidth="1"/>
    <col min="3079" max="3080" width="8.75" style="219" customWidth="1"/>
    <col min="3081" max="3081" width="2.08203125" style="219" customWidth="1"/>
    <col min="3082" max="3083" width="9.33203125" style="219" customWidth="1"/>
    <col min="3084" max="3084" width="1.08203125" style="219" customWidth="1"/>
    <col min="3085" max="3086" width="8.75" style="219" customWidth="1"/>
    <col min="3087" max="3097" width="9.6640625" style="219" customWidth="1"/>
    <col min="3098" max="3098" width="12.6640625" style="219" customWidth="1"/>
    <col min="3099" max="3328" width="8.6640625" style="219"/>
    <col min="3329" max="3329" width="17" style="219" customWidth="1"/>
    <col min="3330" max="3330" width="9.33203125" style="219" customWidth="1"/>
    <col min="3331" max="3331" width="1.75" style="219" customWidth="1"/>
    <col min="3332" max="3333" width="9.33203125" style="219" customWidth="1"/>
    <col min="3334" max="3334" width="1.08203125" style="219" customWidth="1"/>
    <col min="3335" max="3336" width="8.75" style="219" customWidth="1"/>
    <col min="3337" max="3337" width="2.08203125" style="219" customWidth="1"/>
    <col min="3338" max="3339" width="9.33203125" style="219" customWidth="1"/>
    <col min="3340" max="3340" width="1.08203125" style="219" customWidth="1"/>
    <col min="3341" max="3342" width="8.75" style="219" customWidth="1"/>
    <col min="3343" max="3353" width="9.6640625" style="219" customWidth="1"/>
    <col min="3354" max="3354" width="12.6640625" style="219" customWidth="1"/>
    <col min="3355" max="3584" width="8.6640625" style="219"/>
    <col min="3585" max="3585" width="17" style="219" customWidth="1"/>
    <col min="3586" max="3586" width="9.33203125" style="219" customWidth="1"/>
    <col min="3587" max="3587" width="1.75" style="219" customWidth="1"/>
    <col min="3588" max="3589" width="9.33203125" style="219" customWidth="1"/>
    <col min="3590" max="3590" width="1.08203125" style="219" customWidth="1"/>
    <col min="3591" max="3592" width="8.75" style="219" customWidth="1"/>
    <col min="3593" max="3593" width="2.08203125" style="219" customWidth="1"/>
    <col min="3594" max="3595" width="9.33203125" style="219" customWidth="1"/>
    <col min="3596" max="3596" width="1.08203125" style="219" customWidth="1"/>
    <col min="3597" max="3598" width="8.75" style="219" customWidth="1"/>
    <col min="3599" max="3609" width="9.6640625" style="219" customWidth="1"/>
    <col min="3610" max="3610" width="12.6640625" style="219" customWidth="1"/>
    <col min="3611" max="3840" width="8.6640625" style="219"/>
    <col min="3841" max="3841" width="17" style="219" customWidth="1"/>
    <col min="3842" max="3842" width="9.33203125" style="219" customWidth="1"/>
    <col min="3843" max="3843" width="1.75" style="219" customWidth="1"/>
    <col min="3844" max="3845" width="9.33203125" style="219" customWidth="1"/>
    <col min="3846" max="3846" width="1.08203125" style="219" customWidth="1"/>
    <col min="3847" max="3848" width="8.75" style="219" customWidth="1"/>
    <col min="3849" max="3849" width="2.08203125" style="219" customWidth="1"/>
    <col min="3850" max="3851" width="9.33203125" style="219" customWidth="1"/>
    <col min="3852" max="3852" width="1.08203125" style="219" customWidth="1"/>
    <col min="3853" max="3854" width="8.75" style="219" customWidth="1"/>
    <col min="3855" max="3865" width="9.6640625" style="219" customWidth="1"/>
    <col min="3866" max="3866" width="12.6640625" style="219" customWidth="1"/>
    <col min="3867" max="4096" width="8.6640625" style="219"/>
    <col min="4097" max="4097" width="17" style="219" customWidth="1"/>
    <col min="4098" max="4098" width="9.33203125" style="219" customWidth="1"/>
    <col min="4099" max="4099" width="1.75" style="219" customWidth="1"/>
    <col min="4100" max="4101" width="9.33203125" style="219" customWidth="1"/>
    <col min="4102" max="4102" width="1.08203125" style="219" customWidth="1"/>
    <col min="4103" max="4104" width="8.75" style="219" customWidth="1"/>
    <col min="4105" max="4105" width="2.08203125" style="219" customWidth="1"/>
    <col min="4106" max="4107" width="9.33203125" style="219" customWidth="1"/>
    <col min="4108" max="4108" width="1.08203125" style="219" customWidth="1"/>
    <col min="4109" max="4110" width="8.75" style="219" customWidth="1"/>
    <col min="4111" max="4121" width="9.6640625" style="219" customWidth="1"/>
    <col min="4122" max="4122" width="12.6640625" style="219" customWidth="1"/>
    <col min="4123" max="4352" width="8.6640625" style="219"/>
    <col min="4353" max="4353" width="17" style="219" customWidth="1"/>
    <col min="4354" max="4354" width="9.33203125" style="219" customWidth="1"/>
    <col min="4355" max="4355" width="1.75" style="219" customWidth="1"/>
    <col min="4356" max="4357" width="9.33203125" style="219" customWidth="1"/>
    <col min="4358" max="4358" width="1.08203125" style="219" customWidth="1"/>
    <col min="4359" max="4360" width="8.75" style="219" customWidth="1"/>
    <col min="4361" max="4361" width="2.08203125" style="219" customWidth="1"/>
    <col min="4362" max="4363" width="9.33203125" style="219" customWidth="1"/>
    <col min="4364" max="4364" width="1.08203125" style="219" customWidth="1"/>
    <col min="4365" max="4366" width="8.75" style="219" customWidth="1"/>
    <col min="4367" max="4377" width="9.6640625" style="219" customWidth="1"/>
    <col min="4378" max="4378" width="12.6640625" style="219" customWidth="1"/>
    <col min="4379" max="4608" width="8.6640625" style="219"/>
    <col min="4609" max="4609" width="17" style="219" customWidth="1"/>
    <col min="4610" max="4610" width="9.33203125" style="219" customWidth="1"/>
    <col min="4611" max="4611" width="1.75" style="219" customWidth="1"/>
    <col min="4612" max="4613" width="9.33203125" style="219" customWidth="1"/>
    <col min="4614" max="4614" width="1.08203125" style="219" customWidth="1"/>
    <col min="4615" max="4616" width="8.75" style="219" customWidth="1"/>
    <col min="4617" max="4617" width="2.08203125" style="219" customWidth="1"/>
    <col min="4618" max="4619" width="9.33203125" style="219" customWidth="1"/>
    <col min="4620" max="4620" width="1.08203125" style="219" customWidth="1"/>
    <col min="4621" max="4622" width="8.75" style="219" customWidth="1"/>
    <col min="4623" max="4633" width="9.6640625" style="219" customWidth="1"/>
    <col min="4634" max="4634" width="12.6640625" style="219" customWidth="1"/>
    <col min="4635" max="4864" width="8.6640625" style="219"/>
    <col min="4865" max="4865" width="17" style="219" customWidth="1"/>
    <col min="4866" max="4866" width="9.33203125" style="219" customWidth="1"/>
    <col min="4867" max="4867" width="1.75" style="219" customWidth="1"/>
    <col min="4868" max="4869" width="9.33203125" style="219" customWidth="1"/>
    <col min="4870" max="4870" width="1.08203125" style="219" customWidth="1"/>
    <col min="4871" max="4872" width="8.75" style="219" customWidth="1"/>
    <col min="4873" max="4873" width="2.08203125" style="219" customWidth="1"/>
    <col min="4874" max="4875" width="9.33203125" style="219" customWidth="1"/>
    <col min="4876" max="4876" width="1.08203125" style="219" customWidth="1"/>
    <col min="4877" max="4878" width="8.75" style="219" customWidth="1"/>
    <col min="4879" max="4889" width="9.6640625" style="219" customWidth="1"/>
    <col min="4890" max="4890" width="12.6640625" style="219" customWidth="1"/>
    <col min="4891" max="5120" width="8.6640625" style="219"/>
    <col min="5121" max="5121" width="17" style="219" customWidth="1"/>
    <col min="5122" max="5122" width="9.33203125" style="219" customWidth="1"/>
    <col min="5123" max="5123" width="1.75" style="219" customWidth="1"/>
    <col min="5124" max="5125" width="9.33203125" style="219" customWidth="1"/>
    <col min="5126" max="5126" width="1.08203125" style="219" customWidth="1"/>
    <col min="5127" max="5128" width="8.75" style="219" customWidth="1"/>
    <col min="5129" max="5129" width="2.08203125" style="219" customWidth="1"/>
    <col min="5130" max="5131" width="9.33203125" style="219" customWidth="1"/>
    <col min="5132" max="5132" width="1.08203125" style="219" customWidth="1"/>
    <col min="5133" max="5134" width="8.75" style="219" customWidth="1"/>
    <col min="5135" max="5145" width="9.6640625" style="219" customWidth="1"/>
    <col min="5146" max="5146" width="12.6640625" style="219" customWidth="1"/>
    <col min="5147" max="5376" width="8.6640625" style="219"/>
    <col min="5377" max="5377" width="17" style="219" customWidth="1"/>
    <col min="5378" max="5378" width="9.33203125" style="219" customWidth="1"/>
    <col min="5379" max="5379" width="1.75" style="219" customWidth="1"/>
    <col min="5380" max="5381" width="9.33203125" style="219" customWidth="1"/>
    <col min="5382" max="5382" width="1.08203125" style="219" customWidth="1"/>
    <col min="5383" max="5384" width="8.75" style="219" customWidth="1"/>
    <col min="5385" max="5385" width="2.08203125" style="219" customWidth="1"/>
    <col min="5386" max="5387" width="9.33203125" style="219" customWidth="1"/>
    <col min="5388" max="5388" width="1.08203125" style="219" customWidth="1"/>
    <col min="5389" max="5390" width="8.75" style="219" customWidth="1"/>
    <col min="5391" max="5401" width="9.6640625" style="219" customWidth="1"/>
    <col min="5402" max="5402" width="12.6640625" style="219" customWidth="1"/>
    <col min="5403" max="5632" width="8.6640625" style="219"/>
    <col min="5633" max="5633" width="17" style="219" customWidth="1"/>
    <col min="5634" max="5634" width="9.33203125" style="219" customWidth="1"/>
    <col min="5635" max="5635" width="1.75" style="219" customWidth="1"/>
    <col min="5636" max="5637" width="9.33203125" style="219" customWidth="1"/>
    <col min="5638" max="5638" width="1.08203125" style="219" customWidth="1"/>
    <col min="5639" max="5640" width="8.75" style="219" customWidth="1"/>
    <col min="5641" max="5641" width="2.08203125" style="219" customWidth="1"/>
    <col min="5642" max="5643" width="9.33203125" style="219" customWidth="1"/>
    <col min="5644" max="5644" width="1.08203125" style="219" customWidth="1"/>
    <col min="5645" max="5646" width="8.75" style="219" customWidth="1"/>
    <col min="5647" max="5657" width="9.6640625" style="219" customWidth="1"/>
    <col min="5658" max="5658" width="12.6640625" style="219" customWidth="1"/>
    <col min="5659" max="5888" width="8.6640625" style="219"/>
    <col min="5889" max="5889" width="17" style="219" customWidth="1"/>
    <col min="5890" max="5890" width="9.33203125" style="219" customWidth="1"/>
    <col min="5891" max="5891" width="1.75" style="219" customWidth="1"/>
    <col min="5892" max="5893" width="9.33203125" style="219" customWidth="1"/>
    <col min="5894" max="5894" width="1.08203125" style="219" customWidth="1"/>
    <col min="5895" max="5896" width="8.75" style="219" customWidth="1"/>
    <col min="5897" max="5897" width="2.08203125" style="219" customWidth="1"/>
    <col min="5898" max="5899" width="9.33203125" style="219" customWidth="1"/>
    <col min="5900" max="5900" width="1.08203125" style="219" customWidth="1"/>
    <col min="5901" max="5902" width="8.75" style="219" customWidth="1"/>
    <col min="5903" max="5913" width="9.6640625" style="219" customWidth="1"/>
    <col min="5914" max="5914" width="12.6640625" style="219" customWidth="1"/>
    <col min="5915" max="6144" width="8.6640625" style="219"/>
    <col min="6145" max="6145" width="17" style="219" customWidth="1"/>
    <col min="6146" max="6146" width="9.33203125" style="219" customWidth="1"/>
    <col min="6147" max="6147" width="1.75" style="219" customWidth="1"/>
    <col min="6148" max="6149" width="9.33203125" style="219" customWidth="1"/>
    <col min="6150" max="6150" width="1.08203125" style="219" customWidth="1"/>
    <col min="6151" max="6152" width="8.75" style="219" customWidth="1"/>
    <col min="6153" max="6153" width="2.08203125" style="219" customWidth="1"/>
    <col min="6154" max="6155" width="9.33203125" style="219" customWidth="1"/>
    <col min="6156" max="6156" width="1.08203125" style="219" customWidth="1"/>
    <col min="6157" max="6158" width="8.75" style="219" customWidth="1"/>
    <col min="6159" max="6169" width="9.6640625" style="219" customWidth="1"/>
    <col min="6170" max="6170" width="12.6640625" style="219" customWidth="1"/>
    <col min="6171" max="6400" width="8.6640625" style="219"/>
    <col min="6401" max="6401" width="17" style="219" customWidth="1"/>
    <col min="6402" max="6402" width="9.33203125" style="219" customWidth="1"/>
    <col min="6403" max="6403" width="1.75" style="219" customWidth="1"/>
    <col min="6404" max="6405" width="9.33203125" style="219" customWidth="1"/>
    <col min="6406" max="6406" width="1.08203125" style="219" customWidth="1"/>
    <col min="6407" max="6408" width="8.75" style="219" customWidth="1"/>
    <col min="6409" max="6409" width="2.08203125" style="219" customWidth="1"/>
    <col min="6410" max="6411" width="9.33203125" style="219" customWidth="1"/>
    <col min="6412" max="6412" width="1.08203125" style="219" customWidth="1"/>
    <col min="6413" max="6414" width="8.75" style="219" customWidth="1"/>
    <col min="6415" max="6425" width="9.6640625" style="219" customWidth="1"/>
    <col min="6426" max="6426" width="12.6640625" style="219" customWidth="1"/>
    <col min="6427" max="6656" width="8.6640625" style="219"/>
    <col min="6657" max="6657" width="17" style="219" customWidth="1"/>
    <col min="6658" max="6658" width="9.33203125" style="219" customWidth="1"/>
    <col min="6659" max="6659" width="1.75" style="219" customWidth="1"/>
    <col min="6660" max="6661" width="9.33203125" style="219" customWidth="1"/>
    <col min="6662" max="6662" width="1.08203125" style="219" customWidth="1"/>
    <col min="6663" max="6664" width="8.75" style="219" customWidth="1"/>
    <col min="6665" max="6665" width="2.08203125" style="219" customWidth="1"/>
    <col min="6666" max="6667" width="9.33203125" style="219" customWidth="1"/>
    <col min="6668" max="6668" width="1.08203125" style="219" customWidth="1"/>
    <col min="6669" max="6670" width="8.75" style="219" customWidth="1"/>
    <col min="6671" max="6681" width="9.6640625" style="219" customWidth="1"/>
    <col min="6682" max="6682" width="12.6640625" style="219" customWidth="1"/>
    <col min="6683" max="6912" width="8.6640625" style="219"/>
    <col min="6913" max="6913" width="17" style="219" customWidth="1"/>
    <col min="6914" max="6914" width="9.33203125" style="219" customWidth="1"/>
    <col min="6915" max="6915" width="1.75" style="219" customWidth="1"/>
    <col min="6916" max="6917" width="9.33203125" style="219" customWidth="1"/>
    <col min="6918" max="6918" width="1.08203125" style="219" customWidth="1"/>
    <col min="6919" max="6920" width="8.75" style="219" customWidth="1"/>
    <col min="6921" max="6921" width="2.08203125" style="219" customWidth="1"/>
    <col min="6922" max="6923" width="9.33203125" style="219" customWidth="1"/>
    <col min="6924" max="6924" width="1.08203125" style="219" customWidth="1"/>
    <col min="6925" max="6926" width="8.75" style="219" customWidth="1"/>
    <col min="6927" max="6937" width="9.6640625" style="219" customWidth="1"/>
    <col min="6938" max="6938" width="12.6640625" style="219" customWidth="1"/>
    <col min="6939" max="7168" width="8.6640625" style="219"/>
    <col min="7169" max="7169" width="17" style="219" customWidth="1"/>
    <col min="7170" max="7170" width="9.33203125" style="219" customWidth="1"/>
    <col min="7171" max="7171" width="1.75" style="219" customWidth="1"/>
    <col min="7172" max="7173" width="9.33203125" style="219" customWidth="1"/>
    <col min="7174" max="7174" width="1.08203125" style="219" customWidth="1"/>
    <col min="7175" max="7176" width="8.75" style="219" customWidth="1"/>
    <col min="7177" max="7177" width="2.08203125" style="219" customWidth="1"/>
    <col min="7178" max="7179" width="9.33203125" style="219" customWidth="1"/>
    <col min="7180" max="7180" width="1.08203125" style="219" customWidth="1"/>
    <col min="7181" max="7182" width="8.75" style="219" customWidth="1"/>
    <col min="7183" max="7193" width="9.6640625" style="219" customWidth="1"/>
    <col min="7194" max="7194" width="12.6640625" style="219" customWidth="1"/>
    <col min="7195" max="7424" width="8.6640625" style="219"/>
    <col min="7425" max="7425" width="17" style="219" customWidth="1"/>
    <col min="7426" max="7426" width="9.33203125" style="219" customWidth="1"/>
    <col min="7427" max="7427" width="1.75" style="219" customWidth="1"/>
    <col min="7428" max="7429" width="9.33203125" style="219" customWidth="1"/>
    <col min="7430" max="7430" width="1.08203125" style="219" customWidth="1"/>
    <col min="7431" max="7432" width="8.75" style="219" customWidth="1"/>
    <col min="7433" max="7433" width="2.08203125" style="219" customWidth="1"/>
    <col min="7434" max="7435" width="9.33203125" style="219" customWidth="1"/>
    <col min="7436" max="7436" width="1.08203125" style="219" customWidth="1"/>
    <col min="7437" max="7438" width="8.75" style="219" customWidth="1"/>
    <col min="7439" max="7449" width="9.6640625" style="219" customWidth="1"/>
    <col min="7450" max="7450" width="12.6640625" style="219" customWidth="1"/>
    <col min="7451" max="7680" width="8.6640625" style="219"/>
    <col min="7681" max="7681" width="17" style="219" customWidth="1"/>
    <col min="7682" max="7682" width="9.33203125" style="219" customWidth="1"/>
    <col min="7683" max="7683" width="1.75" style="219" customWidth="1"/>
    <col min="7684" max="7685" width="9.33203125" style="219" customWidth="1"/>
    <col min="7686" max="7686" width="1.08203125" style="219" customWidth="1"/>
    <col min="7687" max="7688" width="8.75" style="219" customWidth="1"/>
    <col min="7689" max="7689" width="2.08203125" style="219" customWidth="1"/>
    <col min="7690" max="7691" width="9.33203125" style="219" customWidth="1"/>
    <col min="7692" max="7692" width="1.08203125" style="219" customWidth="1"/>
    <col min="7693" max="7694" width="8.75" style="219" customWidth="1"/>
    <col min="7695" max="7705" width="9.6640625" style="219" customWidth="1"/>
    <col min="7706" max="7706" width="12.6640625" style="219" customWidth="1"/>
    <col min="7707" max="7936" width="8.6640625" style="219"/>
    <col min="7937" max="7937" width="17" style="219" customWidth="1"/>
    <col min="7938" max="7938" width="9.33203125" style="219" customWidth="1"/>
    <col min="7939" max="7939" width="1.75" style="219" customWidth="1"/>
    <col min="7940" max="7941" width="9.33203125" style="219" customWidth="1"/>
    <col min="7942" max="7942" width="1.08203125" style="219" customWidth="1"/>
    <col min="7943" max="7944" width="8.75" style="219" customWidth="1"/>
    <col min="7945" max="7945" width="2.08203125" style="219" customWidth="1"/>
    <col min="7946" max="7947" width="9.33203125" style="219" customWidth="1"/>
    <col min="7948" max="7948" width="1.08203125" style="219" customWidth="1"/>
    <col min="7949" max="7950" width="8.75" style="219" customWidth="1"/>
    <col min="7951" max="7961" width="9.6640625" style="219" customWidth="1"/>
    <col min="7962" max="7962" width="12.6640625" style="219" customWidth="1"/>
    <col min="7963" max="8192" width="8.6640625" style="219"/>
    <col min="8193" max="8193" width="17" style="219" customWidth="1"/>
    <col min="8194" max="8194" width="9.33203125" style="219" customWidth="1"/>
    <col min="8195" max="8195" width="1.75" style="219" customWidth="1"/>
    <col min="8196" max="8197" width="9.33203125" style="219" customWidth="1"/>
    <col min="8198" max="8198" width="1.08203125" style="219" customWidth="1"/>
    <col min="8199" max="8200" width="8.75" style="219" customWidth="1"/>
    <col min="8201" max="8201" width="2.08203125" style="219" customWidth="1"/>
    <col min="8202" max="8203" width="9.33203125" style="219" customWidth="1"/>
    <col min="8204" max="8204" width="1.08203125" style="219" customWidth="1"/>
    <col min="8205" max="8206" width="8.75" style="219" customWidth="1"/>
    <col min="8207" max="8217" width="9.6640625" style="219" customWidth="1"/>
    <col min="8218" max="8218" width="12.6640625" style="219" customWidth="1"/>
    <col min="8219" max="8448" width="8.6640625" style="219"/>
    <col min="8449" max="8449" width="17" style="219" customWidth="1"/>
    <col min="8450" max="8450" width="9.33203125" style="219" customWidth="1"/>
    <col min="8451" max="8451" width="1.75" style="219" customWidth="1"/>
    <col min="8452" max="8453" width="9.33203125" style="219" customWidth="1"/>
    <col min="8454" max="8454" width="1.08203125" style="219" customWidth="1"/>
    <col min="8455" max="8456" width="8.75" style="219" customWidth="1"/>
    <col min="8457" max="8457" width="2.08203125" style="219" customWidth="1"/>
    <col min="8458" max="8459" width="9.33203125" style="219" customWidth="1"/>
    <col min="8460" max="8460" width="1.08203125" style="219" customWidth="1"/>
    <col min="8461" max="8462" width="8.75" style="219" customWidth="1"/>
    <col min="8463" max="8473" width="9.6640625" style="219" customWidth="1"/>
    <col min="8474" max="8474" width="12.6640625" style="219" customWidth="1"/>
    <col min="8475" max="8704" width="8.6640625" style="219"/>
    <col min="8705" max="8705" width="17" style="219" customWidth="1"/>
    <col min="8706" max="8706" width="9.33203125" style="219" customWidth="1"/>
    <col min="8707" max="8707" width="1.75" style="219" customWidth="1"/>
    <col min="8708" max="8709" width="9.33203125" style="219" customWidth="1"/>
    <col min="8710" max="8710" width="1.08203125" style="219" customWidth="1"/>
    <col min="8711" max="8712" width="8.75" style="219" customWidth="1"/>
    <col min="8713" max="8713" width="2.08203125" style="219" customWidth="1"/>
    <col min="8714" max="8715" width="9.33203125" style="219" customWidth="1"/>
    <col min="8716" max="8716" width="1.08203125" style="219" customWidth="1"/>
    <col min="8717" max="8718" width="8.75" style="219" customWidth="1"/>
    <col min="8719" max="8729" width="9.6640625" style="219" customWidth="1"/>
    <col min="8730" max="8730" width="12.6640625" style="219" customWidth="1"/>
    <col min="8731" max="8960" width="8.6640625" style="219"/>
    <col min="8961" max="8961" width="17" style="219" customWidth="1"/>
    <col min="8962" max="8962" width="9.33203125" style="219" customWidth="1"/>
    <col min="8963" max="8963" width="1.75" style="219" customWidth="1"/>
    <col min="8964" max="8965" width="9.33203125" style="219" customWidth="1"/>
    <col min="8966" max="8966" width="1.08203125" style="219" customWidth="1"/>
    <col min="8967" max="8968" width="8.75" style="219" customWidth="1"/>
    <col min="8969" max="8969" width="2.08203125" style="219" customWidth="1"/>
    <col min="8970" max="8971" width="9.33203125" style="219" customWidth="1"/>
    <col min="8972" max="8972" width="1.08203125" style="219" customWidth="1"/>
    <col min="8973" max="8974" width="8.75" style="219" customWidth="1"/>
    <col min="8975" max="8985" width="9.6640625" style="219" customWidth="1"/>
    <col min="8986" max="8986" width="12.6640625" style="219" customWidth="1"/>
    <col min="8987" max="9216" width="8.6640625" style="219"/>
    <col min="9217" max="9217" width="17" style="219" customWidth="1"/>
    <col min="9218" max="9218" width="9.33203125" style="219" customWidth="1"/>
    <col min="9219" max="9219" width="1.75" style="219" customWidth="1"/>
    <col min="9220" max="9221" width="9.33203125" style="219" customWidth="1"/>
    <col min="9222" max="9222" width="1.08203125" style="219" customWidth="1"/>
    <col min="9223" max="9224" width="8.75" style="219" customWidth="1"/>
    <col min="9225" max="9225" width="2.08203125" style="219" customWidth="1"/>
    <col min="9226" max="9227" width="9.33203125" style="219" customWidth="1"/>
    <col min="9228" max="9228" width="1.08203125" style="219" customWidth="1"/>
    <col min="9229" max="9230" width="8.75" style="219" customWidth="1"/>
    <col min="9231" max="9241" width="9.6640625" style="219" customWidth="1"/>
    <col min="9242" max="9242" width="12.6640625" style="219" customWidth="1"/>
    <col min="9243" max="9472" width="8.6640625" style="219"/>
    <col min="9473" max="9473" width="17" style="219" customWidth="1"/>
    <col min="9474" max="9474" width="9.33203125" style="219" customWidth="1"/>
    <col min="9475" max="9475" width="1.75" style="219" customWidth="1"/>
    <col min="9476" max="9477" width="9.33203125" style="219" customWidth="1"/>
    <col min="9478" max="9478" width="1.08203125" style="219" customWidth="1"/>
    <col min="9479" max="9480" width="8.75" style="219" customWidth="1"/>
    <col min="9481" max="9481" width="2.08203125" style="219" customWidth="1"/>
    <col min="9482" max="9483" width="9.33203125" style="219" customWidth="1"/>
    <col min="9484" max="9484" width="1.08203125" style="219" customWidth="1"/>
    <col min="9485" max="9486" width="8.75" style="219" customWidth="1"/>
    <col min="9487" max="9497" width="9.6640625" style="219" customWidth="1"/>
    <col min="9498" max="9498" width="12.6640625" style="219" customWidth="1"/>
    <col min="9499" max="9728" width="8.6640625" style="219"/>
    <col min="9729" max="9729" width="17" style="219" customWidth="1"/>
    <col min="9730" max="9730" width="9.33203125" style="219" customWidth="1"/>
    <col min="9731" max="9731" width="1.75" style="219" customWidth="1"/>
    <col min="9732" max="9733" width="9.33203125" style="219" customWidth="1"/>
    <col min="9734" max="9734" width="1.08203125" style="219" customWidth="1"/>
    <col min="9735" max="9736" width="8.75" style="219" customWidth="1"/>
    <col min="9737" max="9737" width="2.08203125" style="219" customWidth="1"/>
    <col min="9738" max="9739" width="9.33203125" style="219" customWidth="1"/>
    <col min="9740" max="9740" width="1.08203125" style="219" customWidth="1"/>
    <col min="9741" max="9742" width="8.75" style="219" customWidth="1"/>
    <col min="9743" max="9753" width="9.6640625" style="219" customWidth="1"/>
    <col min="9754" max="9754" width="12.6640625" style="219" customWidth="1"/>
    <col min="9755" max="9984" width="8.6640625" style="219"/>
    <col min="9985" max="9985" width="17" style="219" customWidth="1"/>
    <col min="9986" max="9986" width="9.33203125" style="219" customWidth="1"/>
    <col min="9987" max="9987" width="1.75" style="219" customWidth="1"/>
    <col min="9988" max="9989" width="9.33203125" style="219" customWidth="1"/>
    <col min="9990" max="9990" width="1.08203125" style="219" customWidth="1"/>
    <col min="9991" max="9992" width="8.75" style="219" customWidth="1"/>
    <col min="9993" max="9993" width="2.08203125" style="219" customWidth="1"/>
    <col min="9994" max="9995" width="9.33203125" style="219" customWidth="1"/>
    <col min="9996" max="9996" width="1.08203125" style="219" customWidth="1"/>
    <col min="9997" max="9998" width="8.75" style="219" customWidth="1"/>
    <col min="9999" max="10009" width="9.6640625" style="219" customWidth="1"/>
    <col min="10010" max="10010" width="12.6640625" style="219" customWidth="1"/>
    <col min="10011" max="10240" width="8.6640625" style="219"/>
    <col min="10241" max="10241" width="17" style="219" customWidth="1"/>
    <col min="10242" max="10242" width="9.33203125" style="219" customWidth="1"/>
    <col min="10243" max="10243" width="1.75" style="219" customWidth="1"/>
    <col min="10244" max="10245" width="9.33203125" style="219" customWidth="1"/>
    <col min="10246" max="10246" width="1.08203125" style="219" customWidth="1"/>
    <col min="10247" max="10248" width="8.75" style="219" customWidth="1"/>
    <col min="10249" max="10249" width="2.08203125" style="219" customWidth="1"/>
    <col min="10250" max="10251" width="9.33203125" style="219" customWidth="1"/>
    <col min="10252" max="10252" width="1.08203125" style="219" customWidth="1"/>
    <col min="10253" max="10254" width="8.75" style="219" customWidth="1"/>
    <col min="10255" max="10265" width="9.6640625" style="219" customWidth="1"/>
    <col min="10266" max="10266" width="12.6640625" style="219" customWidth="1"/>
    <col min="10267" max="10496" width="8.6640625" style="219"/>
    <col min="10497" max="10497" width="17" style="219" customWidth="1"/>
    <col min="10498" max="10498" width="9.33203125" style="219" customWidth="1"/>
    <col min="10499" max="10499" width="1.75" style="219" customWidth="1"/>
    <col min="10500" max="10501" width="9.33203125" style="219" customWidth="1"/>
    <col min="10502" max="10502" width="1.08203125" style="219" customWidth="1"/>
    <col min="10503" max="10504" width="8.75" style="219" customWidth="1"/>
    <col min="10505" max="10505" width="2.08203125" style="219" customWidth="1"/>
    <col min="10506" max="10507" width="9.33203125" style="219" customWidth="1"/>
    <col min="10508" max="10508" width="1.08203125" style="219" customWidth="1"/>
    <col min="10509" max="10510" width="8.75" style="219" customWidth="1"/>
    <col min="10511" max="10521" width="9.6640625" style="219" customWidth="1"/>
    <col min="10522" max="10522" width="12.6640625" style="219" customWidth="1"/>
    <col min="10523" max="10752" width="8.6640625" style="219"/>
    <col min="10753" max="10753" width="17" style="219" customWidth="1"/>
    <col min="10754" max="10754" width="9.33203125" style="219" customWidth="1"/>
    <col min="10755" max="10755" width="1.75" style="219" customWidth="1"/>
    <col min="10756" max="10757" width="9.33203125" style="219" customWidth="1"/>
    <col min="10758" max="10758" width="1.08203125" style="219" customWidth="1"/>
    <col min="10759" max="10760" width="8.75" style="219" customWidth="1"/>
    <col min="10761" max="10761" width="2.08203125" style="219" customWidth="1"/>
    <col min="10762" max="10763" width="9.33203125" style="219" customWidth="1"/>
    <col min="10764" max="10764" width="1.08203125" style="219" customWidth="1"/>
    <col min="10765" max="10766" width="8.75" style="219" customWidth="1"/>
    <col min="10767" max="10777" width="9.6640625" style="219" customWidth="1"/>
    <col min="10778" max="10778" width="12.6640625" style="219" customWidth="1"/>
    <col min="10779" max="11008" width="8.6640625" style="219"/>
    <col min="11009" max="11009" width="17" style="219" customWidth="1"/>
    <col min="11010" max="11010" width="9.33203125" style="219" customWidth="1"/>
    <col min="11011" max="11011" width="1.75" style="219" customWidth="1"/>
    <col min="11012" max="11013" width="9.33203125" style="219" customWidth="1"/>
    <col min="11014" max="11014" width="1.08203125" style="219" customWidth="1"/>
    <col min="11015" max="11016" width="8.75" style="219" customWidth="1"/>
    <col min="11017" max="11017" width="2.08203125" style="219" customWidth="1"/>
    <col min="11018" max="11019" width="9.33203125" style="219" customWidth="1"/>
    <col min="11020" max="11020" width="1.08203125" style="219" customWidth="1"/>
    <col min="11021" max="11022" width="8.75" style="219" customWidth="1"/>
    <col min="11023" max="11033" width="9.6640625" style="219" customWidth="1"/>
    <col min="11034" max="11034" width="12.6640625" style="219" customWidth="1"/>
    <col min="11035" max="11264" width="8.6640625" style="219"/>
    <col min="11265" max="11265" width="17" style="219" customWidth="1"/>
    <col min="11266" max="11266" width="9.33203125" style="219" customWidth="1"/>
    <col min="11267" max="11267" width="1.75" style="219" customWidth="1"/>
    <col min="11268" max="11269" width="9.33203125" style="219" customWidth="1"/>
    <col min="11270" max="11270" width="1.08203125" style="219" customWidth="1"/>
    <col min="11271" max="11272" width="8.75" style="219" customWidth="1"/>
    <col min="11273" max="11273" width="2.08203125" style="219" customWidth="1"/>
    <col min="11274" max="11275" width="9.33203125" style="219" customWidth="1"/>
    <col min="11276" max="11276" width="1.08203125" style="219" customWidth="1"/>
    <col min="11277" max="11278" width="8.75" style="219" customWidth="1"/>
    <col min="11279" max="11289" width="9.6640625" style="219" customWidth="1"/>
    <col min="11290" max="11290" width="12.6640625" style="219" customWidth="1"/>
    <col min="11291" max="11520" width="8.6640625" style="219"/>
    <col min="11521" max="11521" width="17" style="219" customWidth="1"/>
    <col min="11522" max="11522" width="9.33203125" style="219" customWidth="1"/>
    <col min="11523" max="11523" width="1.75" style="219" customWidth="1"/>
    <col min="11524" max="11525" width="9.33203125" style="219" customWidth="1"/>
    <col min="11526" max="11526" width="1.08203125" style="219" customWidth="1"/>
    <col min="11527" max="11528" width="8.75" style="219" customWidth="1"/>
    <col min="11529" max="11529" width="2.08203125" style="219" customWidth="1"/>
    <col min="11530" max="11531" width="9.33203125" style="219" customWidth="1"/>
    <col min="11532" max="11532" width="1.08203125" style="219" customWidth="1"/>
    <col min="11533" max="11534" width="8.75" style="219" customWidth="1"/>
    <col min="11535" max="11545" width="9.6640625" style="219" customWidth="1"/>
    <col min="11546" max="11546" width="12.6640625" style="219" customWidth="1"/>
    <col min="11547" max="11776" width="8.6640625" style="219"/>
    <col min="11777" max="11777" width="17" style="219" customWidth="1"/>
    <col min="11778" max="11778" width="9.33203125" style="219" customWidth="1"/>
    <col min="11779" max="11779" width="1.75" style="219" customWidth="1"/>
    <col min="11780" max="11781" width="9.33203125" style="219" customWidth="1"/>
    <col min="11782" max="11782" width="1.08203125" style="219" customWidth="1"/>
    <col min="11783" max="11784" width="8.75" style="219" customWidth="1"/>
    <col min="11785" max="11785" width="2.08203125" style="219" customWidth="1"/>
    <col min="11786" max="11787" width="9.33203125" style="219" customWidth="1"/>
    <col min="11788" max="11788" width="1.08203125" style="219" customWidth="1"/>
    <col min="11789" max="11790" width="8.75" style="219" customWidth="1"/>
    <col min="11791" max="11801" width="9.6640625" style="219" customWidth="1"/>
    <col min="11802" max="11802" width="12.6640625" style="219" customWidth="1"/>
    <col min="11803" max="12032" width="8.6640625" style="219"/>
    <col min="12033" max="12033" width="17" style="219" customWidth="1"/>
    <col min="12034" max="12034" width="9.33203125" style="219" customWidth="1"/>
    <col min="12035" max="12035" width="1.75" style="219" customWidth="1"/>
    <col min="12036" max="12037" width="9.33203125" style="219" customWidth="1"/>
    <col min="12038" max="12038" width="1.08203125" style="219" customWidth="1"/>
    <col min="12039" max="12040" width="8.75" style="219" customWidth="1"/>
    <col min="12041" max="12041" width="2.08203125" style="219" customWidth="1"/>
    <col min="12042" max="12043" width="9.33203125" style="219" customWidth="1"/>
    <col min="12044" max="12044" width="1.08203125" style="219" customWidth="1"/>
    <col min="12045" max="12046" width="8.75" style="219" customWidth="1"/>
    <col min="12047" max="12057" width="9.6640625" style="219" customWidth="1"/>
    <col min="12058" max="12058" width="12.6640625" style="219" customWidth="1"/>
    <col min="12059" max="12288" width="8.6640625" style="219"/>
    <col min="12289" max="12289" width="17" style="219" customWidth="1"/>
    <col min="12290" max="12290" width="9.33203125" style="219" customWidth="1"/>
    <col min="12291" max="12291" width="1.75" style="219" customWidth="1"/>
    <col min="12292" max="12293" width="9.33203125" style="219" customWidth="1"/>
    <col min="12294" max="12294" width="1.08203125" style="219" customWidth="1"/>
    <col min="12295" max="12296" width="8.75" style="219" customWidth="1"/>
    <col min="12297" max="12297" width="2.08203125" style="219" customWidth="1"/>
    <col min="12298" max="12299" width="9.33203125" style="219" customWidth="1"/>
    <col min="12300" max="12300" width="1.08203125" style="219" customWidth="1"/>
    <col min="12301" max="12302" width="8.75" style="219" customWidth="1"/>
    <col min="12303" max="12313" width="9.6640625" style="219" customWidth="1"/>
    <col min="12314" max="12314" width="12.6640625" style="219" customWidth="1"/>
    <col min="12315" max="12544" width="8.6640625" style="219"/>
    <col min="12545" max="12545" width="17" style="219" customWidth="1"/>
    <col min="12546" max="12546" width="9.33203125" style="219" customWidth="1"/>
    <col min="12547" max="12547" width="1.75" style="219" customWidth="1"/>
    <col min="12548" max="12549" width="9.33203125" style="219" customWidth="1"/>
    <col min="12550" max="12550" width="1.08203125" style="219" customWidth="1"/>
    <col min="12551" max="12552" width="8.75" style="219" customWidth="1"/>
    <col min="12553" max="12553" width="2.08203125" style="219" customWidth="1"/>
    <col min="12554" max="12555" width="9.33203125" style="219" customWidth="1"/>
    <col min="12556" max="12556" width="1.08203125" style="219" customWidth="1"/>
    <col min="12557" max="12558" width="8.75" style="219" customWidth="1"/>
    <col min="12559" max="12569" width="9.6640625" style="219" customWidth="1"/>
    <col min="12570" max="12570" width="12.6640625" style="219" customWidth="1"/>
    <col min="12571" max="12800" width="8.6640625" style="219"/>
    <col min="12801" max="12801" width="17" style="219" customWidth="1"/>
    <col min="12802" max="12802" width="9.33203125" style="219" customWidth="1"/>
    <col min="12803" max="12803" width="1.75" style="219" customWidth="1"/>
    <col min="12804" max="12805" width="9.33203125" style="219" customWidth="1"/>
    <col min="12806" max="12806" width="1.08203125" style="219" customWidth="1"/>
    <col min="12807" max="12808" width="8.75" style="219" customWidth="1"/>
    <col min="12809" max="12809" width="2.08203125" style="219" customWidth="1"/>
    <col min="12810" max="12811" width="9.33203125" style="219" customWidth="1"/>
    <col min="12812" max="12812" width="1.08203125" style="219" customWidth="1"/>
    <col min="12813" max="12814" width="8.75" style="219" customWidth="1"/>
    <col min="12815" max="12825" width="9.6640625" style="219" customWidth="1"/>
    <col min="12826" max="12826" width="12.6640625" style="219" customWidth="1"/>
    <col min="12827" max="13056" width="8.6640625" style="219"/>
    <col min="13057" max="13057" width="17" style="219" customWidth="1"/>
    <col min="13058" max="13058" width="9.33203125" style="219" customWidth="1"/>
    <col min="13059" max="13059" width="1.75" style="219" customWidth="1"/>
    <col min="13060" max="13061" width="9.33203125" style="219" customWidth="1"/>
    <col min="13062" max="13062" width="1.08203125" style="219" customWidth="1"/>
    <col min="13063" max="13064" width="8.75" style="219" customWidth="1"/>
    <col min="13065" max="13065" width="2.08203125" style="219" customWidth="1"/>
    <col min="13066" max="13067" width="9.33203125" style="219" customWidth="1"/>
    <col min="13068" max="13068" width="1.08203125" style="219" customWidth="1"/>
    <col min="13069" max="13070" width="8.75" style="219" customWidth="1"/>
    <col min="13071" max="13081" width="9.6640625" style="219" customWidth="1"/>
    <col min="13082" max="13082" width="12.6640625" style="219" customWidth="1"/>
    <col min="13083" max="13312" width="8.6640625" style="219"/>
    <col min="13313" max="13313" width="17" style="219" customWidth="1"/>
    <col min="13314" max="13314" width="9.33203125" style="219" customWidth="1"/>
    <col min="13315" max="13315" width="1.75" style="219" customWidth="1"/>
    <col min="13316" max="13317" width="9.33203125" style="219" customWidth="1"/>
    <col min="13318" max="13318" width="1.08203125" style="219" customWidth="1"/>
    <col min="13319" max="13320" width="8.75" style="219" customWidth="1"/>
    <col min="13321" max="13321" width="2.08203125" style="219" customWidth="1"/>
    <col min="13322" max="13323" width="9.33203125" style="219" customWidth="1"/>
    <col min="13324" max="13324" width="1.08203125" style="219" customWidth="1"/>
    <col min="13325" max="13326" width="8.75" style="219" customWidth="1"/>
    <col min="13327" max="13337" width="9.6640625" style="219" customWidth="1"/>
    <col min="13338" max="13338" width="12.6640625" style="219" customWidth="1"/>
    <col min="13339" max="13568" width="8.6640625" style="219"/>
    <col min="13569" max="13569" width="17" style="219" customWidth="1"/>
    <col min="13570" max="13570" width="9.33203125" style="219" customWidth="1"/>
    <col min="13571" max="13571" width="1.75" style="219" customWidth="1"/>
    <col min="13572" max="13573" width="9.33203125" style="219" customWidth="1"/>
    <col min="13574" max="13574" width="1.08203125" style="219" customWidth="1"/>
    <col min="13575" max="13576" width="8.75" style="219" customWidth="1"/>
    <col min="13577" max="13577" width="2.08203125" style="219" customWidth="1"/>
    <col min="13578" max="13579" width="9.33203125" style="219" customWidth="1"/>
    <col min="13580" max="13580" width="1.08203125" style="219" customWidth="1"/>
    <col min="13581" max="13582" width="8.75" style="219" customWidth="1"/>
    <col min="13583" max="13593" width="9.6640625" style="219" customWidth="1"/>
    <col min="13594" max="13594" width="12.6640625" style="219" customWidth="1"/>
    <col min="13595" max="13824" width="8.6640625" style="219"/>
    <col min="13825" max="13825" width="17" style="219" customWidth="1"/>
    <col min="13826" max="13826" width="9.33203125" style="219" customWidth="1"/>
    <col min="13827" max="13827" width="1.75" style="219" customWidth="1"/>
    <col min="13828" max="13829" width="9.33203125" style="219" customWidth="1"/>
    <col min="13830" max="13830" width="1.08203125" style="219" customWidth="1"/>
    <col min="13831" max="13832" width="8.75" style="219" customWidth="1"/>
    <col min="13833" max="13833" width="2.08203125" style="219" customWidth="1"/>
    <col min="13834" max="13835" width="9.33203125" style="219" customWidth="1"/>
    <col min="13836" max="13836" width="1.08203125" style="219" customWidth="1"/>
    <col min="13837" max="13838" width="8.75" style="219" customWidth="1"/>
    <col min="13839" max="13849" width="9.6640625" style="219" customWidth="1"/>
    <col min="13850" max="13850" width="12.6640625" style="219" customWidth="1"/>
    <col min="13851" max="14080" width="8.6640625" style="219"/>
    <col min="14081" max="14081" width="17" style="219" customWidth="1"/>
    <col min="14082" max="14082" width="9.33203125" style="219" customWidth="1"/>
    <col min="14083" max="14083" width="1.75" style="219" customWidth="1"/>
    <col min="14084" max="14085" width="9.33203125" style="219" customWidth="1"/>
    <col min="14086" max="14086" width="1.08203125" style="219" customWidth="1"/>
    <col min="14087" max="14088" width="8.75" style="219" customWidth="1"/>
    <col min="14089" max="14089" width="2.08203125" style="219" customWidth="1"/>
    <col min="14090" max="14091" width="9.33203125" style="219" customWidth="1"/>
    <col min="14092" max="14092" width="1.08203125" style="219" customWidth="1"/>
    <col min="14093" max="14094" width="8.75" style="219" customWidth="1"/>
    <col min="14095" max="14105" width="9.6640625" style="219" customWidth="1"/>
    <col min="14106" max="14106" width="12.6640625" style="219" customWidth="1"/>
    <col min="14107" max="14336" width="8.6640625" style="219"/>
    <col min="14337" max="14337" width="17" style="219" customWidth="1"/>
    <col min="14338" max="14338" width="9.33203125" style="219" customWidth="1"/>
    <col min="14339" max="14339" width="1.75" style="219" customWidth="1"/>
    <col min="14340" max="14341" width="9.33203125" style="219" customWidth="1"/>
    <col min="14342" max="14342" width="1.08203125" style="219" customWidth="1"/>
    <col min="14343" max="14344" width="8.75" style="219" customWidth="1"/>
    <col min="14345" max="14345" width="2.08203125" style="219" customWidth="1"/>
    <col min="14346" max="14347" width="9.33203125" style="219" customWidth="1"/>
    <col min="14348" max="14348" width="1.08203125" style="219" customWidth="1"/>
    <col min="14349" max="14350" width="8.75" style="219" customWidth="1"/>
    <col min="14351" max="14361" width="9.6640625" style="219" customWidth="1"/>
    <col min="14362" max="14362" width="12.6640625" style="219" customWidth="1"/>
    <col min="14363" max="14592" width="8.6640625" style="219"/>
    <col min="14593" max="14593" width="17" style="219" customWidth="1"/>
    <col min="14594" max="14594" width="9.33203125" style="219" customWidth="1"/>
    <col min="14595" max="14595" width="1.75" style="219" customWidth="1"/>
    <col min="14596" max="14597" width="9.33203125" style="219" customWidth="1"/>
    <col min="14598" max="14598" width="1.08203125" style="219" customWidth="1"/>
    <col min="14599" max="14600" width="8.75" style="219" customWidth="1"/>
    <col min="14601" max="14601" width="2.08203125" style="219" customWidth="1"/>
    <col min="14602" max="14603" width="9.33203125" style="219" customWidth="1"/>
    <col min="14604" max="14604" width="1.08203125" style="219" customWidth="1"/>
    <col min="14605" max="14606" width="8.75" style="219" customWidth="1"/>
    <col min="14607" max="14617" width="9.6640625" style="219" customWidth="1"/>
    <col min="14618" max="14618" width="12.6640625" style="219" customWidth="1"/>
    <col min="14619" max="14848" width="8.6640625" style="219"/>
    <col min="14849" max="14849" width="17" style="219" customWidth="1"/>
    <col min="14850" max="14850" width="9.33203125" style="219" customWidth="1"/>
    <col min="14851" max="14851" width="1.75" style="219" customWidth="1"/>
    <col min="14852" max="14853" width="9.33203125" style="219" customWidth="1"/>
    <col min="14854" max="14854" width="1.08203125" style="219" customWidth="1"/>
    <col min="14855" max="14856" width="8.75" style="219" customWidth="1"/>
    <col min="14857" max="14857" width="2.08203125" style="219" customWidth="1"/>
    <col min="14858" max="14859" width="9.33203125" style="219" customWidth="1"/>
    <col min="14860" max="14860" width="1.08203125" style="219" customWidth="1"/>
    <col min="14861" max="14862" width="8.75" style="219" customWidth="1"/>
    <col min="14863" max="14873" width="9.6640625" style="219" customWidth="1"/>
    <col min="14874" max="14874" width="12.6640625" style="219" customWidth="1"/>
    <col min="14875" max="15104" width="8.6640625" style="219"/>
    <col min="15105" max="15105" width="17" style="219" customWidth="1"/>
    <col min="15106" max="15106" width="9.33203125" style="219" customWidth="1"/>
    <col min="15107" max="15107" width="1.75" style="219" customWidth="1"/>
    <col min="15108" max="15109" width="9.33203125" style="219" customWidth="1"/>
    <col min="15110" max="15110" width="1.08203125" style="219" customWidth="1"/>
    <col min="15111" max="15112" width="8.75" style="219" customWidth="1"/>
    <col min="15113" max="15113" width="2.08203125" style="219" customWidth="1"/>
    <col min="15114" max="15115" width="9.33203125" style="219" customWidth="1"/>
    <col min="15116" max="15116" width="1.08203125" style="219" customWidth="1"/>
    <col min="15117" max="15118" width="8.75" style="219" customWidth="1"/>
    <col min="15119" max="15129" width="9.6640625" style="219" customWidth="1"/>
    <col min="15130" max="15130" width="12.6640625" style="219" customWidth="1"/>
    <col min="15131" max="15360" width="8.6640625" style="219"/>
    <col min="15361" max="15361" width="17" style="219" customWidth="1"/>
    <col min="15362" max="15362" width="9.33203125" style="219" customWidth="1"/>
    <col min="15363" max="15363" width="1.75" style="219" customWidth="1"/>
    <col min="15364" max="15365" width="9.33203125" style="219" customWidth="1"/>
    <col min="15366" max="15366" width="1.08203125" style="219" customWidth="1"/>
    <col min="15367" max="15368" width="8.75" style="219" customWidth="1"/>
    <col min="15369" max="15369" width="2.08203125" style="219" customWidth="1"/>
    <col min="15370" max="15371" width="9.33203125" style="219" customWidth="1"/>
    <col min="15372" max="15372" width="1.08203125" style="219" customWidth="1"/>
    <col min="15373" max="15374" width="8.75" style="219" customWidth="1"/>
    <col min="15375" max="15385" width="9.6640625" style="219" customWidth="1"/>
    <col min="15386" max="15386" width="12.6640625" style="219" customWidth="1"/>
    <col min="15387" max="15616" width="8.6640625" style="219"/>
    <col min="15617" max="15617" width="17" style="219" customWidth="1"/>
    <col min="15618" max="15618" width="9.33203125" style="219" customWidth="1"/>
    <col min="15619" max="15619" width="1.75" style="219" customWidth="1"/>
    <col min="15620" max="15621" width="9.33203125" style="219" customWidth="1"/>
    <col min="15622" max="15622" width="1.08203125" style="219" customWidth="1"/>
    <col min="15623" max="15624" width="8.75" style="219" customWidth="1"/>
    <col min="15625" max="15625" width="2.08203125" style="219" customWidth="1"/>
    <col min="15626" max="15627" width="9.33203125" style="219" customWidth="1"/>
    <col min="15628" max="15628" width="1.08203125" style="219" customWidth="1"/>
    <col min="15629" max="15630" width="8.75" style="219" customWidth="1"/>
    <col min="15631" max="15641" width="9.6640625" style="219" customWidth="1"/>
    <col min="15642" max="15642" width="12.6640625" style="219" customWidth="1"/>
    <col min="15643" max="15872" width="8.6640625" style="219"/>
    <col min="15873" max="15873" width="17" style="219" customWidth="1"/>
    <col min="15874" max="15874" width="9.33203125" style="219" customWidth="1"/>
    <col min="15875" max="15875" width="1.75" style="219" customWidth="1"/>
    <col min="15876" max="15877" width="9.33203125" style="219" customWidth="1"/>
    <col min="15878" max="15878" width="1.08203125" style="219" customWidth="1"/>
    <col min="15879" max="15880" width="8.75" style="219" customWidth="1"/>
    <col min="15881" max="15881" width="2.08203125" style="219" customWidth="1"/>
    <col min="15882" max="15883" width="9.33203125" style="219" customWidth="1"/>
    <col min="15884" max="15884" width="1.08203125" style="219" customWidth="1"/>
    <col min="15885" max="15886" width="8.75" style="219" customWidth="1"/>
    <col min="15887" max="15897" width="9.6640625" style="219" customWidth="1"/>
    <col min="15898" max="15898" width="12.6640625" style="219" customWidth="1"/>
    <col min="15899" max="16128" width="8.6640625" style="219"/>
    <col min="16129" max="16129" width="17" style="219" customWidth="1"/>
    <col min="16130" max="16130" width="9.33203125" style="219" customWidth="1"/>
    <col min="16131" max="16131" width="1.75" style="219" customWidth="1"/>
    <col min="16132" max="16133" width="9.33203125" style="219" customWidth="1"/>
    <col min="16134" max="16134" width="1.08203125" style="219" customWidth="1"/>
    <col min="16135" max="16136" width="8.75" style="219" customWidth="1"/>
    <col min="16137" max="16137" width="2.08203125" style="219" customWidth="1"/>
    <col min="16138" max="16139" width="9.33203125" style="219" customWidth="1"/>
    <col min="16140" max="16140" width="1.08203125" style="219" customWidth="1"/>
    <col min="16141" max="16142" width="8.75" style="219" customWidth="1"/>
    <col min="16143" max="16153" width="9.6640625" style="219" customWidth="1"/>
    <col min="16154" max="16154" width="12.6640625" style="219" customWidth="1"/>
    <col min="16155" max="16384" width="8.6640625" style="219"/>
  </cols>
  <sheetData>
    <row r="1" spans="1:28" x14ac:dyDescent="0.25">
      <c r="A1" s="346" t="s">
        <v>369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5">
      <c r="A2" s="276"/>
      <c r="B2" s="347"/>
      <c r="C2" s="348"/>
      <c r="D2" s="349"/>
      <c r="E2" s="349"/>
      <c r="F2" s="350" t="s">
        <v>373</v>
      </c>
      <c r="G2" s="350"/>
      <c r="H2" s="351"/>
      <c r="I2" s="352"/>
      <c r="J2" s="349"/>
      <c r="K2" s="349"/>
      <c r="L2" s="350" t="s">
        <v>408</v>
      </c>
      <c r="M2" s="350"/>
      <c r="N2" s="351"/>
      <c r="Y2" s="224"/>
    </row>
    <row r="3" spans="1:28" x14ac:dyDescent="0.25">
      <c r="A3" s="276"/>
      <c r="B3" s="353"/>
      <c r="C3" s="276"/>
      <c r="D3" s="354" t="s">
        <v>69</v>
      </c>
      <c r="E3" s="354" t="s">
        <v>70</v>
      </c>
      <c r="F3" s="355"/>
      <c r="G3" s="353" t="s">
        <v>249</v>
      </c>
      <c r="H3" s="353" t="s">
        <v>250</v>
      </c>
      <c r="I3" s="434"/>
      <c r="J3" s="354" t="s">
        <v>69</v>
      </c>
      <c r="K3" s="354" t="s">
        <v>70</v>
      </c>
      <c r="L3" s="355"/>
      <c r="M3" s="353" t="s">
        <v>249</v>
      </c>
      <c r="N3" s="353" t="s">
        <v>250</v>
      </c>
      <c r="Y3" s="224"/>
    </row>
    <row r="4" spans="1:28" s="362" customFormat="1" x14ac:dyDescent="0.25">
      <c r="A4" s="356" t="s">
        <v>108</v>
      </c>
      <c r="B4" s="357" t="s">
        <v>340</v>
      </c>
      <c r="C4" s="358"/>
      <c r="D4" s="359">
        <v>2020</v>
      </c>
      <c r="E4" s="359">
        <v>2020</v>
      </c>
      <c r="F4" s="359"/>
      <c r="G4" s="351" t="s">
        <v>251</v>
      </c>
      <c r="H4" s="351" t="s">
        <v>252</v>
      </c>
      <c r="I4" s="358"/>
      <c r="J4" s="359">
        <v>2020</v>
      </c>
      <c r="K4" s="359">
        <v>2020</v>
      </c>
      <c r="L4" s="359"/>
      <c r="M4" s="351" t="s">
        <v>251</v>
      </c>
      <c r="N4" s="351" t="s">
        <v>252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5">
      <c r="A5" s="363"/>
      <c r="C5" s="362"/>
      <c r="F5" s="364"/>
      <c r="H5" s="364" t="s">
        <v>253</v>
      </c>
      <c r="L5" s="364"/>
      <c r="Y5" s="220"/>
    </row>
    <row r="6" spans="1:28" ht="7.5" customHeight="1" x14ac:dyDescent="0.25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5">
      <c r="A7" s="365" t="s">
        <v>254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1" si="0">K7-J7</f>
        <v>0</v>
      </c>
      <c r="N7" s="366">
        <f>K7-E7</f>
        <v>-34</v>
      </c>
      <c r="O7" s="554"/>
      <c r="Y7" s="220"/>
      <c r="AA7" s="236"/>
      <c r="AB7" s="236"/>
    </row>
    <row r="8" spans="1:28" x14ac:dyDescent="0.25">
      <c r="A8" s="365" t="s">
        <v>255</v>
      </c>
      <c r="B8" s="491">
        <v>774</v>
      </c>
      <c r="D8" s="493">
        <v>795</v>
      </c>
      <c r="E8" s="493">
        <v>795</v>
      </c>
      <c r="G8" s="366">
        <f t="shared" ref="G8:G63" si="1">E8-D8</f>
        <v>0</v>
      </c>
      <c r="H8" s="366">
        <f t="shared" ref="H8:H63" si="2">E8-B8</f>
        <v>21</v>
      </c>
      <c r="I8" s="366"/>
      <c r="J8" s="493">
        <v>819</v>
      </c>
      <c r="K8" s="493">
        <v>819</v>
      </c>
      <c r="M8" s="366">
        <f t="shared" si="0"/>
        <v>0</v>
      </c>
      <c r="N8" s="366">
        <f t="shared" ref="N8:N63" si="3">K8-E8</f>
        <v>24</v>
      </c>
      <c r="O8" s="554"/>
      <c r="Y8" s="220"/>
      <c r="AA8" s="236"/>
      <c r="AB8" s="236"/>
    </row>
    <row r="9" spans="1:28" x14ac:dyDescent="0.25">
      <c r="A9" s="365" t="s">
        <v>256</v>
      </c>
      <c r="B9" s="491">
        <v>48</v>
      </c>
      <c r="D9" s="493">
        <v>39</v>
      </c>
      <c r="E9" s="493">
        <v>39</v>
      </c>
      <c r="G9" s="366">
        <f t="shared" si="1"/>
        <v>0</v>
      </c>
      <c r="H9" s="366">
        <f t="shared" si="2"/>
        <v>-9</v>
      </c>
      <c r="I9" s="366"/>
      <c r="J9" s="493">
        <v>300</v>
      </c>
      <c r="K9" s="493">
        <v>300</v>
      </c>
      <c r="M9" s="366">
        <f t="shared" si="0"/>
        <v>0</v>
      </c>
      <c r="N9" s="366">
        <f t="shared" si="3"/>
        <v>261</v>
      </c>
      <c r="O9" s="554"/>
      <c r="Y9" s="220"/>
      <c r="AA9" s="236"/>
      <c r="AB9" s="236"/>
    </row>
    <row r="10" spans="1:28" x14ac:dyDescent="0.25">
      <c r="A10" s="365" t="s">
        <v>257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35997</v>
      </c>
      <c r="K10" s="367">
        <v>35300</v>
      </c>
      <c r="M10" s="366">
        <f t="shared" si="0"/>
        <v>-697</v>
      </c>
      <c r="N10" s="366">
        <f t="shared" si="3"/>
        <v>-550</v>
      </c>
      <c r="O10" s="554"/>
      <c r="Y10" s="220"/>
      <c r="AA10" s="236"/>
      <c r="AB10" s="236"/>
    </row>
    <row r="11" spans="1:28" x14ac:dyDescent="0.25">
      <c r="A11" s="365" t="s">
        <v>421</v>
      </c>
      <c r="B11" s="492">
        <v>414</v>
      </c>
      <c r="D11" s="367">
        <v>286</v>
      </c>
      <c r="E11" s="367">
        <v>286</v>
      </c>
      <c r="G11" s="366">
        <f t="shared" si="1"/>
        <v>0</v>
      </c>
      <c r="H11" s="366">
        <f t="shared" si="2"/>
        <v>-128</v>
      </c>
      <c r="I11" s="366"/>
      <c r="J11" s="367">
        <v>345</v>
      </c>
      <c r="K11" s="367">
        <v>345</v>
      </c>
      <c r="M11" s="366">
        <f t="shared" si="0"/>
        <v>0</v>
      </c>
      <c r="N11" s="366">
        <f t="shared" si="3"/>
        <v>59</v>
      </c>
      <c r="O11" s="554"/>
      <c r="Y11" s="220"/>
      <c r="AA11" s="236"/>
      <c r="AB11" s="236"/>
    </row>
    <row r="12" spans="1:28" x14ac:dyDescent="0.25">
      <c r="A12" s="365" t="s">
        <v>258</v>
      </c>
      <c r="B12" s="492">
        <v>7140</v>
      </c>
      <c r="D12" s="367">
        <v>7602</v>
      </c>
      <c r="E12" s="367">
        <v>7602</v>
      </c>
      <c r="G12" s="366">
        <f t="shared" si="1"/>
        <v>0</v>
      </c>
      <c r="H12" s="366">
        <f t="shared" si="2"/>
        <v>462</v>
      </c>
      <c r="I12" s="366"/>
      <c r="J12" s="367">
        <v>7480</v>
      </c>
      <c r="K12" s="367">
        <v>7480</v>
      </c>
      <c r="M12" s="366">
        <f t="shared" si="0"/>
        <v>0</v>
      </c>
      <c r="N12" s="366">
        <f t="shared" si="3"/>
        <v>-122</v>
      </c>
      <c r="O12" s="554"/>
      <c r="Y12" s="220"/>
      <c r="AA12" s="236"/>
      <c r="AB12" s="236"/>
    </row>
    <row r="13" spans="1:28" x14ac:dyDescent="0.25">
      <c r="A13" s="365" t="s">
        <v>259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12900</v>
      </c>
      <c r="K13" s="367">
        <v>12900</v>
      </c>
      <c r="M13" s="366">
        <f t="shared" si="0"/>
        <v>0</v>
      </c>
      <c r="N13" s="366">
        <f t="shared" si="3"/>
        <v>200</v>
      </c>
      <c r="O13" s="554"/>
      <c r="Y13" s="220"/>
      <c r="AA13" s="236"/>
      <c r="AB13" s="236"/>
    </row>
    <row r="14" spans="1:28" x14ac:dyDescent="0.25">
      <c r="A14" s="365" t="s">
        <v>260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5780</v>
      </c>
      <c r="K14" s="367">
        <v>5710</v>
      </c>
      <c r="M14" s="366">
        <f t="shared" si="0"/>
        <v>-70</v>
      </c>
      <c r="N14" s="366">
        <f t="shared" si="3"/>
        <v>-30</v>
      </c>
      <c r="O14" s="554"/>
      <c r="Y14" s="220"/>
      <c r="AA14" s="236"/>
      <c r="AB14" s="236"/>
    </row>
    <row r="15" spans="1:28" x14ac:dyDescent="0.25">
      <c r="A15" s="365" t="s">
        <v>261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147000</v>
      </c>
      <c r="K15" s="367">
        <v>147000</v>
      </c>
      <c r="M15" s="366">
        <f t="shared" si="0"/>
        <v>0</v>
      </c>
      <c r="N15" s="366">
        <f t="shared" si="3"/>
        <v>270</v>
      </c>
      <c r="O15" s="554"/>
      <c r="Y15" s="220"/>
      <c r="AA15" s="236"/>
      <c r="AB15" s="236"/>
    </row>
    <row r="16" spans="1:28" x14ac:dyDescent="0.25">
      <c r="A16" s="365" t="s">
        <v>262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1676</v>
      </c>
      <c r="K16" s="367">
        <v>1900</v>
      </c>
      <c r="M16" s="366">
        <f t="shared" si="0"/>
        <v>224</v>
      </c>
      <c r="N16" s="366">
        <f t="shared" si="3"/>
        <v>150</v>
      </c>
      <c r="O16" s="554"/>
      <c r="Y16" s="220"/>
      <c r="AA16" s="236"/>
      <c r="AB16" s="236"/>
    </row>
    <row r="17" spans="1:28" x14ac:dyDescent="0.25">
      <c r="A17" s="365" t="s">
        <v>263</v>
      </c>
      <c r="B17" s="492">
        <v>1304</v>
      </c>
      <c r="D17" s="367">
        <v>1250</v>
      </c>
      <c r="E17" s="367">
        <v>1250</v>
      </c>
      <c r="G17" s="366">
        <f t="shared" si="1"/>
        <v>0</v>
      </c>
      <c r="H17" s="366">
        <f t="shared" si="2"/>
        <v>-54</v>
      </c>
      <c r="I17" s="366"/>
      <c r="J17" s="367">
        <v>1400</v>
      </c>
      <c r="K17" s="367">
        <v>1400</v>
      </c>
      <c r="M17" s="366">
        <f t="shared" si="0"/>
        <v>0</v>
      </c>
      <c r="N17" s="366">
        <f t="shared" si="3"/>
        <v>150</v>
      </c>
      <c r="O17" s="554"/>
      <c r="Y17" s="220"/>
      <c r="AA17" s="236"/>
      <c r="AB17" s="236"/>
    </row>
    <row r="18" spans="1:28" x14ac:dyDescent="0.25">
      <c r="A18" s="365" t="s">
        <v>264</v>
      </c>
      <c r="B18" s="491">
        <v>299</v>
      </c>
      <c r="D18" s="493">
        <v>247</v>
      </c>
      <c r="E18" s="493">
        <v>247</v>
      </c>
      <c r="G18" s="366">
        <f t="shared" si="1"/>
        <v>0</v>
      </c>
      <c r="H18" s="366">
        <f t="shared" si="2"/>
        <v>-52</v>
      </c>
      <c r="I18" s="366"/>
      <c r="J18" s="493">
        <v>260</v>
      </c>
      <c r="K18" s="493">
        <v>260</v>
      </c>
      <c r="M18" s="366">
        <f t="shared" si="0"/>
        <v>0</v>
      </c>
      <c r="N18" s="366">
        <f t="shared" si="3"/>
        <v>13</v>
      </c>
      <c r="O18" s="554"/>
      <c r="Y18" s="220"/>
      <c r="AA18" s="236"/>
      <c r="AB18" s="236"/>
    </row>
    <row r="19" spans="1:28" x14ac:dyDescent="0.25">
      <c r="A19" s="365" t="s">
        <v>265</v>
      </c>
      <c r="B19" s="491">
        <v>643</v>
      </c>
      <c r="D19" s="493">
        <v>550</v>
      </c>
      <c r="E19" s="493">
        <v>640</v>
      </c>
      <c r="G19" s="366">
        <f t="shared" si="1"/>
        <v>90</v>
      </c>
      <c r="H19" s="366">
        <f t="shared" si="2"/>
        <v>-3</v>
      </c>
      <c r="I19" s="366"/>
      <c r="J19" s="493">
        <v>560</v>
      </c>
      <c r="K19" s="493">
        <v>650</v>
      </c>
      <c r="M19" s="366">
        <f t="shared" si="0"/>
        <v>90</v>
      </c>
      <c r="N19" s="366">
        <f t="shared" si="3"/>
        <v>10</v>
      </c>
      <c r="O19" s="554"/>
      <c r="Y19" s="220"/>
      <c r="AA19" s="236"/>
      <c r="AB19" s="236"/>
    </row>
    <row r="20" spans="1:28" x14ac:dyDescent="0.25">
      <c r="A20" s="365" t="s">
        <v>266</v>
      </c>
      <c r="B20" s="492">
        <v>2800</v>
      </c>
      <c r="D20" s="367">
        <v>4300</v>
      </c>
      <c r="E20" s="367">
        <v>4300</v>
      </c>
      <c r="G20" s="366">
        <f t="shared" si="1"/>
        <v>0</v>
      </c>
      <c r="H20" s="366">
        <f t="shared" si="2"/>
        <v>1500</v>
      </c>
      <c r="I20" s="366"/>
      <c r="J20" s="367">
        <v>4000</v>
      </c>
      <c r="K20" s="367">
        <v>4000</v>
      </c>
      <c r="M20" s="366">
        <f t="shared" si="0"/>
        <v>0</v>
      </c>
      <c r="N20" s="366">
        <f t="shared" si="3"/>
        <v>-300</v>
      </c>
      <c r="O20" s="554"/>
      <c r="Y20" s="220"/>
      <c r="AA20" s="236"/>
      <c r="AB20" s="236"/>
    </row>
    <row r="21" spans="1:28" x14ac:dyDescent="0.25">
      <c r="A21" s="365" t="s">
        <v>267</v>
      </c>
      <c r="B21" s="492">
        <v>1964</v>
      </c>
      <c r="D21" s="367">
        <v>1979</v>
      </c>
      <c r="E21" s="367">
        <v>1984</v>
      </c>
      <c r="G21" s="366">
        <f t="shared" si="1"/>
        <v>5</v>
      </c>
      <c r="H21" s="366">
        <f t="shared" si="2"/>
        <v>20</v>
      </c>
      <c r="I21" s="366"/>
      <c r="J21" s="367">
        <v>1985</v>
      </c>
      <c r="K21" s="367">
        <v>1975</v>
      </c>
      <c r="M21" s="366">
        <f t="shared" si="0"/>
        <v>-10</v>
      </c>
      <c r="N21" s="366">
        <f t="shared" si="3"/>
        <v>-9</v>
      </c>
      <c r="O21" s="554"/>
      <c r="Y21" s="220"/>
      <c r="AA21" s="236"/>
      <c r="AB21" s="236"/>
    </row>
    <row r="22" spans="1:28" x14ac:dyDescent="0.25">
      <c r="A22" s="365" t="s">
        <v>268</v>
      </c>
      <c r="B22" s="491">
        <v>531</v>
      </c>
      <c r="D22" s="493">
        <v>540</v>
      </c>
      <c r="E22" s="493">
        <v>540</v>
      </c>
      <c r="G22" s="366">
        <f t="shared" si="1"/>
        <v>0</v>
      </c>
      <c r="H22" s="366">
        <f t="shared" si="2"/>
        <v>9</v>
      </c>
      <c r="I22" s="366"/>
      <c r="J22" s="493">
        <v>575</v>
      </c>
      <c r="K22" s="493">
        <v>575</v>
      </c>
      <c r="M22" s="366">
        <f t="shared" si="0"/>
        <v>0</v>
      </c>
      <c r="N22" s="366">
        <f t="shared" si="3"/>
        <v>35</v>
      </c>
      <c r="O22" s="554"/>
      <c r="Y22" s="220"/>
      <c r="AA22" s="236"/>
      <c r="AB22" s="236"/>
    </row>
    <row r="23" spans="1:28" x14ac:dyDescent="0.25">
      <c r="A23" s="365" t="s">
        <v>269</v>
      </c>
      <c r="B23" s="492">
        <v>1544</v>
      </c>
      <c r="D23" s="367">
        <v>1680</v>
      </c>
      <c r="E23" s="367">
        <v>1680</v>
      </c>
      <c r="G23" s="366">
        <f t="shared" si="1"/>
        <v>0</v>
      </c>
      <c r="H23" s="366">
        <f t="shared" si="2"/>
        <v>136</v>
      </c>
      <c r="I23" s="366"/>
      <c r="J23" s="367">
        <v>1716</v>
      </c>
      <c r="K23" s="367">
        <v>1716</v>
      </c>
      <c r="M23" s="366">
        <f t="shared" si="0"/>
        <v>0</v>
      </c>
      <c r="N23" s="366">
        <f t="shared" si="3"/>
        <v>36</v>
      </c>
      <c r="O23" s="554"/>
      <c r="Y23" s="220"/>
      <c r="AA23" s="236"/>
      <c r="AB23" s="236"/>
    </row>
    <row r="24" spans="1:28" x14ac:dyDescent="0.25">
      <c r="A24" s="365" t="s">
        <v>270</v>
      </c>
      <c r="B24" s="491">
        <v>627</v>
      </c>
      <c r="D24" s="493">
        <v>683</v>
      </c>
      <c r="E24" s="493">
        <v>683</v>
      </c>
      <c r="G24" s="366">
        <f t="shared" si="1"/>
        <v>0</v>
      </c>
      <c r="H24" s="366">
        <f t="shared" si="2"/>
        <v>56</v>
      </c>
      <c r="I24" s="366"/>
      <c r="J24" s="493">
        <v>682</v>
      </c>
      <c r="K24" s="493">
        <v>710</v>
      </c>
      <c r="M24" s="366">
        <f t="shared" si="0"/>
        <v>28</v>
      </c>
      <c r="N24" s="366">
        <f t="shared" si="3"/>
        <v>27</v>
      </c>
      <c r="O24" s="554"/>
      <c r="Y24" s="220"/>
      <c r="AA24" s="236"/>
      <c r="AB24" s="236"/>
    </row>
    <row r="25" spans="1:28" x14ac:dyDescent="0.25">
      <c r="A25" s="365" t="s">
        <v>271</v>
      </c>
      <c r="B25" s="492">
        <v>116480</v>
      </c>
      <c r="D25" s="367">
        <v>118426</v>
      </c>
      <c r="E25" s="367">
        <v>118426</v>
      </c>
      <c r="G25" s="366">
        <f t="shared" si="1"/>
        <v>0</v>
      </c>
      <c r="H25" s="366">
        <f t="shared" si="2"/>
        <v>1946</v>
      </c>
      <c r="I25" s="366"/>
      <c r="J25" s="367">
        <v>120000</v>
      </c>
      <c r="K25" s="367">
        <v>120000</v>
      </c>
      <c r="M25" s="366">
        <f t="shared" si="0"/>
        <v>0</v>
      </c>
      <c r="N25" s="366">
        <f t="shared" si="3"/>
        <v>1574</v>
      </c>
      <c r="O25" s="554"/>
      <c r="Y25" s="220"/>
      <c r="AA25" s="236"/>
      <c r="AB25" s="236"/>
    </row>
    <row r="26" spans="1:28" x14ac:dyDescent="0.25">
      <c r="A26" s="365" t="s">
        <v>272</v>
      </c>
      <c r="B26" s="492">
        <v>34200</v>
      </c>
      <c r="D26" s="367">
        <v>34000</v>
      </c>
      <c r="E26" s="367">
        <v>34000</v>
      </c>
      <c r="G26" s="366">
        <f t="shared" si="1"/>
        <v>0</v>
      </c>
      <c r="H26" s="366">
        <f t="shared" si="2"/>
        <v>-200</v>
      </c>
      <c r="I26" s="366"/>
      <c r="J26" s="367">
        <v>34900</v>
      </c>
      <c r="K26" s="367">
        <v>34900</v>
      </c>
      <c r="M26" s="366">
        <f t="shared" si="0"/>
        <v>0</v>
      </c>
      <c r="N26" s="366">
        <f t="shared" si="3"/>
        <v>900</v>
      </c>
      <c r="O26" s="554"/>
      <c r="Y26" s="220"/>
      <c r="AA26" s="236"/>
      <c r="AB26" s="236"/>
    </row>
    <row r="27" spans="1:28" x14ac:dyDescent="0.25">
      <c r="A27" s="365" t="s">
        <v>273</v>
      </c>
      <c r="B27" s="492">
        <v>1993</v>
      </c>
      <c r="D27" s="367">
        <v>1993</v>
      </c>
      <c r="E27" s="367">
        <v>1993</v>
      </c>
      <c r="G27" s="366">
        <f t="shared" si="1"/>
        <v>0</v>
      </c>
      <c r="H27" s="366">
        <f t="shared" si="2"/>
        <v>0</v>
      </c>
      <c r="I27" s="366"/>
      <c r="J27" s="367">
        <v>2000</v>
      </c>
      <c r="K27" s="367">
        <v>2000</v>
      </c>
      <c r="M27" s="366">
        <f t="shared" si="0"/>
        <v>0</v>
      </c>
      <c r="N27" s="366">
        <f t="shared" si="3"/>
        <v>7</v>
      </c>
      <c r="O27" s="554"/>
      <c r="Y27" s="220"/>
      <c r="AA27" s="236"/>
      <c r="AB27" s="236"/>
    </row>
    <row r="28" spans="1:28" x14ac:dyDescent="0.25">
      <c r="A28" s="365" t="s">
        <v>274</v>
      </c>
      <c r="B28" s="491">
        <v>13</v>
      </c>
      <c r="D28" s="493">
        <v>347</v>
      </c>
      <c r="E28" s="493">
        <v>347</v>
      </c>
      <c r="G28" s="366">
        <f t="shared" si="1"/>
        <v>0</v>
      </c>
      <c r="H28" s="366">
        <f t="shared" si="2"/>
        <v>334</v>
      </c>
      <c r="I28" s="366"/>
      <c r="J28" s="493">
        <v>266</v>
      </c>
      <c r="K28" s="493">
        <v>266</v>
      </c>
      <c r="M28" s="366">
        <f t="shared" si="0"/>
        <v>0</v>
      </c>
      <c r="N28" s="366">
        <f t="shared" si="3"/>
        <v>-81</v>
      </c>
      <c r="O28" s="554"/>
      <c r="Y28" s="220"/>
      <c r="AA28" s="236"/>
      <c r="AB28" s="236"/>
    </row>
    <row r="29" spans="1:28" x14ac:dyDescent="0.25">
      <c r="A29" s="365" t="s">
        <v>275</v>
      </c>
      <c r="B29" s="492">
        <v>7657</v>
      </c>
      <c r="D29" s="367">
        <v>7611</v>
      </c>
      <c r="E29" s="367">
        <v>7611</v>
      </c>
      <c r="G29" s="366">
        <f t="shared" si="1"/>
        <v>0</v>
      </c>
      <c r="H29" s="366">
        <f t="shared" si="2"/>
        <v>-46</v>
      </c>
      <c r="I29" s="366"/>
      <c r="J29" s="367">
        <v>7620</v>
      </c>
      <c r="K29" s="367">
        <v>7620</v>
      </c>
      <c r="M29" s="366">
        <f t="shared" si="0"/>
        <v>0</v>
      </c>
      <c r="N29" s="366">
        <f t="shared" si="3"/>
        <v>9</v>
      </c>
      <c r="O29" s="554"/>
      <c r="Y29" s="220"/>
      <c r="AA29" s="236"/>
      <c r="AB29" s="236"/>
    </row>
    <row r="30" spans="1:28" x14ac:dyDescent="0.25">
      <c r="A30" s="365" t="s">
        <v>276</v>
      </c>
      <c r="B30" s="492">
        <v>1360</v>
      </c>
      <c r="D30" s="367">
        <v>1360</v>
      </c>
      <c r="E30" s="367">
        <v>1360</v>
      </c>
      <c r="G30" s="366">
        <f t="shared" si="1"/>
        <v>0</v>
      </c>
      <c r="H30" s="366">
        <f t="shared" si="2"/>
        <v>0</v>
      </c>
      <c r="I30" s="366"/>
      <c r="J30" s="367">
        <v>1360</v>
      </c>
      <c r="K30" s="367">
        <v>1360</v>
      </c>
      <c r="M30" s="366">
        <f t="shared" si="0"/>
        <v>0</v>
      </c>
      <c r="N30" s="366">
        <f t="shared" si="3"/>
        <v>0</v>
      </c>
      <c r="O30" s="554"/>
      <c r="Y30" s="220"/>
      <c r="AA30" s="236"/>
      <c r="AB30" s="236"/>
    </row>
    <row r="31" spans="1:28" x14ac:dyDescent="0.25">
      <c r="A31" s="365" t="s">
        <v>277</v>
      </c>
      <c r="B31" s="492">
        <v>3868</v>
      </c>
      <c r="D31" s="367">
        <v>3744</v>
      </c>
      <c r="E31" s="367">
        <v>3744</v>
      </c>
      <c r="G31" s="366">
        <f t="shared" si="1"/>
        <v>0</v>
      </c>
      <c r="H31" s="366">
        <f t="shared" si="2"/>
        <v>-124</v>
      </c>
      <c r="I31" s="366"/>
      <c r="J31" s="367">
        <v>3857</v>
      </c>
      <c r="K31" s="367">
        <v>3850</v>
      </c>
      <c r="M31" s="366">
        <f t="shared" si="0"/>
        <v>-7</v>
      </c>
      <c r="N31" s="366">
        <f t="shared" si="3"/>
        <v>106</v>
      </c>
      <c r="O31" s="554"/>
      <c r="Y31" s="220"/>
      <c r="AA31" s="236"/>
      <c r="AB31" s="236"/>
    </row>
    <row r="32" spans="1:28" x14ac:dyDescent="0.25">
      <c r="A32" s="365" t="s">
        <v>278</v>
      </c>
      <c r="B32" s="492">
        <v>1680</v>
      </c>
      <c r="D32" s="367">
        <v>1950</v>
      </c>
      <c r="E32" s="367">
        <v>1950</v>
      </c>
      <c r="G32" s="366">
        <f t="shared" si="1"/>
        <v>0</v>
      </c>
      <c r="H32" s="366">
        <f t="shared" si="2"/>
        <v>270</v>
      </c>
      <c r="I32" s="366"/>
      <c r="J32" s="367">
        <v>2000</v>
      </c>
      <c r="K32" s="367">
        <v>2000</v>
      </c>
      <c r="M32" s="366">
        <f t="shared" si="0"/>
        <v>0</v>
      </c>
      <c r="N32" s="366">
        <f t="shared" si="3"/>
        <v>50</v>
      </c>
      <c r="O32" s="554"/>
      <c r="Y32" s="220"/>
      <c r="AA32" s="236"/>
      <c r="AB32" s="236"/>
    </row>
    <row r="33" spans="1:28" x14ac:dyDescent="0.25">
      <c r="A33" s="365" t="s">
        <v>279</v>
      </c>
      <c r="B33" s="491">
        <v>163</v>
      </c>
      <c r="D33" s="493">
        <v>170</v>
      </c>
      <c r="E33" s="493">
        <v>170</v>
      </c>
      <c r="G33" s="366">
        <f t="shared" si="1"/>
        <v>0</v>
      </c>
      <c r="H33" s="366">
        <f t="shared" si="2"/>
        <v>7</v>
      </c>
      <c r="I33" s="366"/>
      <c r="J33" s="493">
        <v>170</v>
      </c>
      <c r="K33" s="493">
        <v>170</v>
      </c>
      <c r="M33" s="366">
        <f t="shared" si="0"/>
        <v>0</v>
      </c>
      <c r="N33" s="366">
        <f t="shared" si="3"/>
        <v>0</v>
      </c>
      <c r="O33" s="554"/>
      <c r="Y33" s="220"/>
      <c r="AA33" s="236"/>
      <c r="AB33" s="236"/>
    </row>
    <row r="34" spans="1:28" s="234" customFormat="1" x14ac:dyDescent="0.25">
      <c r="A34" s="365" t="s">
        <v>280</v>
      </c>
      <c r="B34" s="492">
        <v>2579</v>
      </c>
      <c r="D34" s="367">
        <v>2688</v>
      </c>
      <c r="E34" s="367">
        <v>2688</v>
      </c>
      <c r="G34" s="366">
        <f t="shared" si="1"/>
        <v>0</v>
      </c>
      <c r="H34" s="366">
        <f t="shared" si="2"/>
        <v>109</v>
      </c>
      <c r="I34" s="368"/>
      <c r="J34" s="367">
        <v>2560</v>
      </c>
      <c r="K34" s="367">
        <v>2560</v>
      </c>
      <c r="M34" s="366">
        <f t="shared" si="0"/>
        <v>0</v>
      </c>
      <c r="N34" s="366">
        <f t="shared" si="3"/>
        <v>-128</v>
      </c>
      <c r="O34" s="555"/>
      <c r="Y34" s="229"/>
      <c r="AA34" s="263"/>
      <c r="AB34" s="263"/>
    </row>
    <row r="35" spans="1:28" x14ac:dyDescent="0.25">
      <c r="A35" s="365" t="s">
        <v>281</v>
      </c>
      <c r="B35" s="492">
        <v>1825</v>
      </c>
      <c r="D35" s="367">
        <v>1825</v>
      </c>
      <c r="E35" s="367">
        <v>1825</v>
      </c>
      <c r="G35" s="366">
        <f t="shared" si="1"/>
        <v>0</v>
      </c>
      <c r="H35" s="366">
        <f t="shared" si="2"/>
        <v>0</v>
      </c>
      <c r="I35" s="366"/>
      <c r="J35" s="367">
        <v>1825</v>
      </c>
      <c r="K35" s="367">
        <v>1825</v>
      </c>
      <c r="M35" s="366">
        <f t="shared" si="0"/>
        <v>0</v>
      </c>
      <c r="N35" s="366">
        <f t="shared" si="3"/>
        <v>0</v>
      </c>
      <c r="O35" s="554"/>
      <c r="Y35" s="220"/>
      <c r="AA35" s="236"/>
      <c r="AB35" s="236"/>
    </row>
    <row r="36" spans="1:28" s="234" customFormat="1" x14ac:dyDescent="0.25">
      <c r="A36" s="365" t="s">
        <v>282</v>
      </c>
      <c r="B36" s="492">
        <v>2059</v>
      </c>
      <c r="D36" s="367">
        <v>2080</v>
      </c>
      <c r="E36" s="367">
        <v>2080</v>
      </c>
      <c r="G36" s="366">
        <f t="shared" si="1"/>
        <v>0</v>
      </c>
      <c r="H36" s="366">
        <f t="shared" si="2"/>
        <v>21</v>
      </c>
      <c r="I36" s="368"/>
      <c r="J36" s="367">
        <v>2150</v>
      </c>
      <c r="K36" s="367">
        <v>2150</v>
      </c>
      <c r="M36" s="366">
        <f t="shared" si="0"/>
        <v>0</v>
      </c>
      <c r="N36" s="366">
        <f t="shared" si="3"/>
        <v>70</v>
      </c>
      <c r="O36" s="555"/>
      <c r="Y36" s="229"/>
      <c r="AA36" s="263"/>
      <c r="AB36" s="263"/>
    </row>
    <row r="37" spans="1:28" s="234" customFormat="1" x14ac:dyDescent="0.25">
      <c r="A37" s="365" t="s">
        <v>283</v>
      </c>
      <c r="B37" s="491">
        <v>188</v>
      </c>
      <c r="D37" s="493">
        <v>172</v>
      </c>
      <c r="E37" s="493">
        <v>172</v>
      </c>
      <c r="G37" s="366">
        <f t="shared" si="1"/>
        <v>0</v>
      </c>
      <c r="H37" s="366">
        <f t="shared" si="2"/>
        <v>-16</v>
      </c>
      <c r="I37" s="368"/>
      <c r="J37" s="493">
        <v>193</v>
      </c>
      <c r="K37" s="493">
        <v>193</v>
      </c>
      <c r="M37" s="366">
        <f t="shared" si="0"/>
        <v>0</v>
      </c>
      <c r="N37" s="366">
        <f t="shared" si="3"/>
        <v>21</v>
      </c>
      <c r="O37" s="555"/>
      <c r="Y37" s="229"/>
      <c r="AA37" s="263"/>
      <c r="AB37" s="263"/>
    </row>
    <row r="38" spans="1:28" s="234" customFormat="1" x14ac:dyDescent="0.25">
      <c r="A38" s="365" t="s">
        <v>284</v>
      </c>
      <c r="B38" s="491">
        <v>331</v>
      </c>
      <c r="D38" s="493">
        <v>228</v>
      </c>
      <c r="E38" s="493">
        <v>228</v>
      </c>
      <c r="G38" s="366">
        <f t="shared" si="1"/>
        <v>0</v>
      </c>
      <c r="H38" s="366">
        <f t="shared" si="2"/>
        <v>-103</v>
      </c>
      <c r="I38" s="368"/>
      <c r="J38" s="493">
        <v>299</v>
      </c>
      <c r="K38" s="493">
        <v>299</v>
      </c>
      <c r="M38" s="366">
        <f t="shared" si="0"/>
        <v>0</v>
      </c>
      <c r="N38" s="366">
        <f t="shared" si="3"/>
        <v>71</v>
      </c>
      <c r="O38" s="555"/>
      <c r="Y38" s="229"/>
      <c r="AA38" s="263"/>
      <c r="AB38" s="263"/>
    </row>
    <row r="39" spans="1:28" x14ac:dyDescent="0.25">
      <c r="A39" s="365" t="s">
        <v>285</v>
      </c>
      <c r="B39" s="492">
        <v>3736</v>
      </c>
      <c r="D39" s="367">
        <v>3697</v>
      </c>
      <c r="E39" s="367">
        <v>3697</v>
      </c>
      <c r="G39" s="366">
        <f t="shared" si="1"/>
        <v>0</v>
      </c>
      <c r="H39" s="366">
        <f t="shared" si="2"/>
        <v>-39</v>
      </c>
      <c r="I39" s="366"/>
      <c r="J39" s="367">
        <v>3675</v>
      </c>
      <c r="K39" s="367">
        <v>3675</v>
      </c>
      <c r="M39" s="366">
        <f t="shared" si="0"/>
        <v>0</v>
      </c>
      <c r="N39" s="366">
        <f t="shared" si="3"/>
        <v>-22</v>
      </c>
      <c r="O39" s="554"/>
      <c r="Y39" s="220"/>
      <c r="AA39" s="236"/>
      <c r="AB39" s="236"/>
    </row>
    <row r="40" spans="1:28" x14ac:dyDescent="0.25">
      <c r="A40" s="365" t="s">
        <v>417</v>
      </c>
      <c r="B40" s="492">
        <v>300</v>
      </c>
      <c r="D40" s="367">
        <v>249</v>
      </c>
      <c r="E40" s="367">
        <v>249</v>
      </c>
      <c r="G40" s="366">
        <f t="shared" ref="G40" si="4">E40-D40</f>
        <v>0</v>
      </c>
      <c r="H40" s="366">
        <f t="shared" ref="H40" si="5">E40-B40</f>
        <v>-51</v>
      </c>
      <c r="I40" s="366"/>
      <c r="J40" s="367">
        <v>280</v>
      </c>
      <c r="K40" s="367">
        <v>280</v>
      </c>
      <c r="M40" s="366">
        <f t="shared" ref="M40" si="6">K40-J40</f>
        <v>0</v>
      </c>
      <c r="N40" s="366">
        <f t="shared" ref="N40" si="7">K40-E40</f>
        <v>31</v>
      </c>
      <c r="O40" s="554"/>
      <c r="Y40" s="220"/>
      <c r="AA40" s="236"/>
      <c r="AB40" s="236"/>
    </row>
    <row r="41" spans="1:28" x14ac:dyDescent="0.25">
      <c r="A41" s="365" t="s">
        <v>286</v>
      </c>
      <c r="B41" s="492">
        <v>4538</v>
      </c>
      <c r="D41" s="367">
        <v>5040</v>
      </c>
      <c r="E41" s="367">
        <v>5040</v>
      </c>
      <c r="G41" s="366">
        <f t="shared" si="1"/>
        <v>0</v>
      </c>
      <c r="H41" s="366">
        <f t="shared" si="2"/>
        <v>502</v>
      </c>
      <c r="I41" s="366"/>
      <c r="J41" s="367">
        <v>5040</v>
      </c>
      <c r="K41" s="367">
        <v>5040</v>
      </c>
      <c r="M41" s="366">
        <f t="shared" si="0"/>
        <v>0</v>
      </c>
      <c r="N41" s="366">
        <f t="shared" si="3"/>
        <v>0</v>
      </c>
      <c r="O41" s="554"/>
      <c r="Y41" s="220"/>
      <c r="AA41" s="236"/>
      <c r="AB41" s="236"/>
    </row>
    <row r="42" spans="1:28" x14ac:dyDescent="0.25">
      <c r="A42" s="365" t="s">
        <v>287</v>
      </c>
      <c r="B42" s="492">
        <v>7300</v>
      </c>
      <c r="D42" s="367">
        <v>7200</v>
      </c>
      <c r="E42" s="367">
        <v>7200</v>
      </c>
      <c r="G42" s="366">
        <f t="shared" si="1"/>
        <v>0</v>
      </c>
      <c r="H42" s="366">
        <f t="shared" si="2"/>
        <v>-100</v>
      </c>
      <c r="I42" s="366"/>
      <c r="J42" s="367">
        <v>7600</v>
      </c>
      <c r="K42" s="367">
        <v>7600</v>
      </c>
      <c r="M42" s="366">
        <f t="shared" si="0"/>
        <v>0</v>
      </c>
      <c r="N42" s="366">
        <f t="shared" si="3"/>
        <v>400</v>
      </c>
      <c r="O42" s="554"/>
      <c r="Y42" s="220"/>
      <c r="AA42" s="236"/>
      <c r="AB42" s="236"/>
    </row>
    <row r="43" spans="1:28" x14ac:dyDescent="0.25">
      <c r="A43" s="365" t="s">
        <v>418</v>
      </c>
      <c r="B43" s="492">
        <v>206</v>
      </c>
      <c r="D43" s="367">
        <v>150</v>
      </c>
      <c r="E43" s="367">
        <v>150</v>
      </c>
      <c r="G43" s="366">
        <f t="shared" si="1"/>
        <v>0</v>
      </c>
      <c r="H43" s="366">
        <f t="shared" si="2"/>
        <v>-56</v>
      </c>
      <c r="I43" s="366"/>
      <c r="J43" s="367">
        <v>181</v>
      </c>
      <c r="K43" s="367">
        <v>181</v>
      </c>
      <c r="M43" s="366">
        <f t="shared" si="0"/>
        <v>0</v>
      </c>
      <c r="N43" s="366">
        <f t="shared" si="3"/>
        <v>31</v>
      </c>
      <c r="O43" s="554"/>
      <c r="Y43" s="220"/>
      <c r="AA43" s="236"/>
      <c r="AB43" s="236"/>
    </row>
    <row r="44" spans="1:28" x14ac:dyDescent="0.25">
      <c r="A44" s="365" t="s">
        <v>288</v>
      </c>
      <c r="B44" s="491">
        <v>693</v>
      </c>
      <c r="D44" s="493">
        <v>704</v>
      </c>
      <c r="E44" s="493">
        <v>790</v>
      </c>
      <c r="G44" s="366">
        <f t="shared" si="1"/>
        <v>86</v>
      </c>
      <c r="H44" s="366">
        <f t="shared" si="2"/>
        <v>97</v>
      </c>
      <c r="I44" s="366"/>
      <c r="J44" s="493">
        <v>708</v>
      </c>
      <c r="K44" s="493">
        <v>670</v>
      </c>
      <c r="M44" s="366">
        <f t="shared" si="0"/>
        <v>-38</v>
      </c>
      <c r="N44" s="366">
        <f t="shared" si="3"/>
        <v>-120</v>
      </c>
      <c r="O44" s="554"/>
      <c r="Y44" s="220"/>
      <c r="AA44" s="236"/>
      <c r="AB44" s="236"/>
    </row>
    <row r="45" spans="1:28" x14ac:dyDescent="0.25">
      <c r="A45" s="365" t="s">
        <v>289</v>
      </c>
      <c r="B45" s="492">
        <v>2455</v>
      </c>
      <c r="D45" s="367">
        <v>2200</v>
      </c>
      <c r="E45" s="367">
        <v>2201</v>
      </c>
      <c r="G45" s="366">
        <f t="shared" si="1"/>
        <v>1</v>
      </c>
      <c r="H45" s="366">
        <f t="shared" si="2"/>
        <v>-254</v>
      </c>
      <c r="I45" s="366"/>
      <c r="J45" s="367">
        <v>2215</v>
      </c>
      <c r="K45" s="367">
        <v>2215</v>
      </c>
      <c r="M45" s="366">
        <f t="shared" si="0"/>
        <v>0</v>
      </c>
      <c r="N45" s="366">
        <f t="shared" si="3"/>
        <v>14</v>
      </c>
      <c r="O45" s="554"/>
      <c r="Y45" s="220"/>
      <c r="AA45" s="236"/>
      <c r="AB45" s="236"/>
    </row>
    <row r="46" spans="1:28" x14ac:dyDescent="0.25">
      <c r="A46" s="365" t="s">
        <v>290</v>
      </c>
      <c r="B46" s="492">
        <v>11732</v>
      </c>
      <c r="D46" s="367">
        <v>11927</v>
      </c>
      <c r="E46" s="367">
        <v>11927</v>
      </c>
      <c r="G46" s="366">
        <f t="shared" si="1"/>
        <v>0</v>
      </c>
      <c r="H46" s="366">
        <f t="shared" si="2"/>
        <v>195</v>
      </c>
      <c r="I46" s="366"/>
      <c r="J46" s="367">
        <v>11700</v>
      </c>
      <c r="K46" s="367">
        <v>11700</v>
      </c>
      <c r="M46" s="366">
        <f t="shared" si="0"/>
        <v>0</v>
      </c>
      <c r="N46" s="366">
        <f t="shared" si="3"/>
        <v>-227</v>
      </c>
      <c r="O46" s="554"/>
      <c r="Y46" s="220"/>
      <c r="AA46" s="236"/>
      <c r="AB46" s="236"/>
    </row>
    <row r="47" spans="1:28" x14ac:dyDescent="0.25">
      <c r="A47" s="365" t="s">
        <v>291</v>
      </c>
      <c r="B47" s="491">
        <v>675</v>
      </c>
      <c r="D47" s="493">
        <v>715</v>
      </c>
      <c r="E47" s="493">
        <v>715</v>
      </c>
      <c r="G47" s="366">
        <f t="shared" si="1"/>
        <v>0</v>
      </c>
      <c r="H47" s="366">
        <f t="shared" si="2"/>
        <v>40</v>
      </c>
      <c r="I47" s="366"/>
      <c r="J47" s="493">
        <v>720</v>
      </c>
      <c r="K47" s="493">
        <v>720</v>
      </c>
      <c r="M47" s="366">
        <f t="shared" si="0"/>
        <v>0</v>
      </c>
      <c r="N47" s="366">
        <f t="shared" si="3"/>
        <v>5</v>
      </c>
      <c r="O47" s="554"/>
      <c r="Y47" s="220"/>
      <c r="AA47" s="236"/>
      <c r="AB47" s="236"/>
    </row>
    <row r="48" spans="1:28" x14ac:dyDescent="0.25">
      <c r="A48" s="365" t="s">
        <v>314</v>
      </c>
      <c r="B48" s="491">
        <v>821</v>
      </c>
      <c r="D48" s="493">
        <v>785</v>
      </c>
      <c r="E48" s="493">
        <v>785</v>
      </c>
      <c r="G48" s="366">
        <f t="shared" ref="G48" si="8">E48-D48</f>
        <v>0</v>
      </c>
      <c r="H48" s="366">
        <f t="shared" ref="H48" si="9">E48-B48</f>
        <v>-36</v>
      </c>
      <c r="I48" s="366"/>
      <c r="J48" s="493">
        <v>789</v>
      </c>
      <c r="K48" s="493">
        <v>789</v>
      </c>
      <c r="M48" s="366">
        <f t="shared" si="0"/>
        <v>0</v>
      </c>
      <c r="N48" s="366">
        <f t="shared" si="3"/>
        <v>4</v>
      </c>
      <c r="O48" s="554"/>
      <c r="Y48" s="220"/>
      <c r="AA48" s="236"/>
      <c r="AB48" s="236"/>
    </row>
    <row r="49" spans="1:28" x14ac:dyDescent="0.25">
      <c r="A49" s="365" t="s">
        <v>292</v>
      </c>
      <c r="B49" s="491">
        <v>920</v>
      </c>
      <c r="D49" s="493">
        <v>775</v>
      </c>
      <c r="E49" s="493">
        <v>775</v>
      </c>
      <c r="G49" s="366">
        <f t="shared" si="1"/>
        <v>0</v>
      </c>
      <c r="H49" s="366">
        <f t="shared" si="2"/>
        <v>-145</v>
      </c>
      <c r="I49" s="366"/>
      <c r="J49" s="493">
        <v>819</v>
      </c>
      <c r="K49" s="493">
        <v>819</v>
      </c>
      <c r="M49" s="366">
        <f t="shared" si="0"/>
        <v>0</v>
      </c>
      <c r="N49" s="366">
        <f t="shared" si="3"/>
        <v>44</v>
      </c>
      <c r="O49" s="554"/>
      <c r="Y49" s="220"/>
      <c r="AA49" s="236"/>
      <c r="AB49" s="236"/>
    </row>
    <row r="50" spans="1:28" x14ac:dyDescent="0.25">
      <c r="A50" s="365" t="s">
        <v>293</v>
      </c>
      <c r="B50" s="492">
        <v>3131</v>
      </c>
      <c r="D50" s="367">
        <v>3130</v>
      </c>
      <c r="E50" s="367">
        <v>3130</v>
      </c>
      <c r="G50" s="366">
        <f t="shared" si="1"/>
        <v>0</v>
      </c>
      <c r="H50" s="366">
        <f t="shared" si="2"/>
        <v>-1</v>
      </c>
      <c r="I50" s="366"/>
      <c r="J50" s="367">
        <v>3038</v>
      </c>
      <c r="K50" s="367">
        <v>3038</v>
      </c>
      <c r="M50" s="366">
        <f t="shared" si="0"/>
        <v>0</v>
      </c>
      <c r="N50" s="366">
        <f t="shared" si="3"/>
        <v>-92</v>
      </c>
      <c r="O50" s="554"/>
      <c r="Y50" s="220"/>
      <c r="AA50" s="236"/>
      <c r="AB50" s="236"/>
    </row>
    <row r="51" spans="1:28" x14ac:dyDescent="0.25">
      <c r="A51" s="365" t="s">
        <v>294</v>
      </c>
      <c r="B51" s="492">
        <v>1365</v>
      </c>
      <c r="D51" s="367">
        <v>1182</v>
      </c>
      <c r="E51" s="367">
        <v>1254</v>
      </c>
      <c r="G51" s="366">
        <f t="shared" si="1"/>
        <v>72</v>
      </c>
      <c r="H51" s="366">
        <f t="shared" si="2"/>
        <v>-111</v>
      </c>
      <c r="I51" s="366"/>
      <c r="J51" s="367">
        <v>1136</v>
      </c>
      <c r="K51" s="367">
        <v>1225</v>
      </c>
      <c r="M51" s="366">
        <f t="shared" si="0"/>
        <v>89</v>
      </c>
      <c r="N51" s="366">
        <f t="shared" si="3"/>
        <v>-29</v>
      </c>
      <c r="O51" s="554"/>
      <c r="Y51" s="220"/>
      <c r="AA51" s="236"/>
      <c r="AB51" s="236"/>
    </row>
    <row r="52" spans="1:28" x14ac:dyDescent="0.25">
      <c r="A52" s="365" t="s">
        <v>295</v>
      </c>
      <c r="B52" s="492">
        <v>1991</v>
      </c>
      <c r="D52" s="367">
        <v>2046</v>
      </c>
      <c r="E52" s="367">
        <v>2046</v>
      </c>
      <c r="G52" s="366">
        <f t="shared" si="1"/>
        <v>0</v>
      </c>
      <c r="H52" s="366">
        <f t="shared" si="2"/>
        <v>55</v>
      </c>
      <c r="I52" s="366"/>
      <c r="J52" s="367">
        <v>2112</v>
      </c>
      <c r="K52" s="367">
        <v>2112</v>
      </c>
      <c r="M52" s="366">
        <f t="shared" si="0"/>
        <v>0</v>
      </c>
      <c r="N52" s="366">
        <f t="shared" si="3"/>
        <v>66</v>
      </c>
      <c r="O52" s="554"/>
      <c r="Y52" s="220"/>
      <c r="AA52" s="236"/>
      <c r="AB52" s="236"/>
    </row>
    <row r="53" spans="1:28" x14ac:dyDescent="0.25">
      <c r="A53" s="365" t="s">
        <v>296</v>
      </c>
      <c r="B53" s="492">
        <v>20340</v>
      </c>
      <c r="D53" s="367">
        <v>17655</v>
      </c>
      <c r="E53" s="367">
        <v>17655</v>
      </c>
      <c r="G53" s="366">
        <f t="shared" si="1"/>
        <v>0</v>
      </c>
      <c r="H53" s="366">
        <f t="shared" si="2"/>
        <v>-2685</v>
      </c>
      <c r="I53" s="366"/>
      <c r="J53" s="367">
        <v>18600</v>
      </c>
      <c r="K53" s="367">
        <v>18600</v>
      </c>
      <c r="M53" s="366">
        <f t="shared" si="0"/>
        <v>0</v>
      </c>
      <c r="N53" s="366">
        <f t="shared" si="3"/>
        <v>945</v>
      </c>
      <c r="O53" s="554"/>
      <c r="Y53" s="220"/>
      <c r="AA53" s="236"/>
      <c r="AB53" s="236"/>
    </row>
    <row r="54" spans="1:28" x14ac:dyDescent="0.25">
      <c r="A54" s="365" t="s">
        <v>297</v>
      </c>
      <c r="B54" s="491">
        <v>610</v>
      </c>
      <c r="D54" s="493">
        <v>610</v>
      </c>
      <c r="E54" s="493">
        <v>610</v>
      </c>
      <c r="G54" s="366">
        <f t="shared" si="1"/>
        <v>0</v>
      </c>
      <c r="H54" s="366">
        <f t="shared" si="2"/>
        <v>0</v>
      </c>
      <c r="I54" s="366"/>
      <c r="J54" s="493">
        <v>591</v>
      </c>
      <c r="K54" s="493">
        <v>591</v>
      </c>
      <c r="M54" s="366">
        <f t="shared" si="0"/>
        <v>0</v>
      </c>
      <c r="N54" s="366">
        <f t="shared" si="3"/>
        <v>-19</v>
      </c>
      <c r="O54" s="554"/>
      <c r="Y54" s="220"/>
      <c r="AA54" s="236"/>
      <c r="AB54" s="236"/>
    </row>
    <row r="55" spans="1:28" x14ac:dyDescent="0.25">
      <c r="A55" s="365" t="s">
        <v>298</v>
      </c>
      <c r="B55" s="491">
        <v>170</v>
      </c>
      <c r="D55" s="493">
        <v>163</v>
      </c>
      <c r="E55" s="493">
        <v>163</v>
      </c>
      <c r="G55" s="366">
        <f t="shared" si="1"/>
        <v>0</v>
      </c>
      <c r="H55" s="366">
        <f t="shared" si="2"/>
        <v>-7</v>
      </c>
      <c r="I55" s="366"/>
      <c r="J55" s="493">
        <v>166</v>
      </c>
      <c r="K55" s="493">
        <v>166</v>
      </c>
      <c r="M55" s="366">
        <f t="shared" si="0"/>
        <v>0</v>
      </c>
      <c r="N55" s="366">
        <f t="shared" si="3"/>
        <v>3</v>
      </c>
      <c r="O55" s="554"/>
      <c r="Y55" s="220"/>
      <c r="AA55" s="236"/>
      <c r="AB55" s="236"/>
    </row>
    <row r="56" spans="1:28" x14ac:dyDescent="0.25">
      <c r="A56" s="365" t="s">
        <v>299</v>
      </c>
      <c r="B56" s="492">
        <v>7107</v>
      </c>
      <c r="D56" s="367">
        <v>5864</v>
      </c>
      <c r="E56" s="367">
        <v>5864</v>
      </c>
      <c r="G56" s="366">
        <f t="shared" si="1"/>
        <v>0</v>
      </c>
      <c r="H56" s="366">
        <f t="shared" si="2"/>
        <v>-1243</v>
      </c>
      <c r="I56" s="366"/>
      <c r="J56" s="367">
        <v>7186</v>
      </c>
      <c r="K56" s="367">
        <v>7180</v>
      </c>
      <c r="M56" s="366">
        <f t="shared" si="0"/>
        <v>-6</v>
      </c>
      <c r="N56" s="366">
        <f>K56-E56</f>
        <v>1316</v>
      </c>
      <c r="O56" s="554"/>
      <c r="Y56" s="220"/>
      <c r="AA56" s="236"/>
      <c r="AB56" s="236"/>
    </row>
    <row r="57" spans="1:28" x14ac:dyDescent="0.25">
      <c r="A57" s="365" t="s">
        <v>300</v>
      </c>
      <c r="B57" s="491">
        <v>840</v>
      </c>
      <c r="D57" s="493">
        <v>846</v>
      </c>
      <c r="E57" s="493">
        <v>846</v>
      </c>
      <c r="G57" s="366">
        <f t="shared" si="1"/>
        <v>0</v>
      </c>
      <c r="H57" s="366">
        <f t="shared" si="2"/>
        <v>6</v>
      </c>
      <c r="I57" s="366"/>
      <c r="J57" s="493">
        <v>879</v>
      </c>
      <c r="K57" s="493">
        <v>879</v>
      </c>
      <c r="M57" s="366">
        <f t="shared" si="0"/>
        <v>0</v>
      </c>
      <c r="N57" s="366">
        <f t="shared" si="3"/>
        <v>33</v>
      </c>
      <c r="O57" s="554"/>
      <c r="Y57" s="220"/>
      <c r="AA57" s="236"/>
      <c r="AB57" s="236"/>
    </row>
    <row r="58" spans="1:28" x14ac:dyDescent="0.25">
      <c r="A58" s="365" t="s">
        <v>301</v>
      </c>
      <c r="B58" s="491">
        <v>170</v>
      </c>
      <c r="D58" s="493">
        <v>115</v>
      </c>
      <c r="E58" s="493">
        <v>140</v>
      </c>
      <c r="G58" s="366">
        <f t="shared" si="1"/>
        <v>25</v>
      </c>
      <c r="H58" s="366">
        <f t="shared" si="2"/>
        <v>-30</v>
      </c>
      <c r="I58" s="366"/>
      <c r="J58" s="493">
        <v>105</v>
      </c>
      <c r="K58" s="493">
        <v>130</v>
      </c>
      <c r="M58" s="366">
        <f t="shared" si="0"/>
        <v>25</v>
      </c>
      <c r="N58" s="366">
        <f t="shared" si="3"/>
        <v>-10</v>
      </c>
      <c r="O58" s="554"/>
      <c r="Y58" s="220"/>
      <c r="AA58" s="236"/>
      <c r="AB58" s="236"/>
    </row>
    <row r="59" spans="1:28" x14ac:dyDescent="0.25">
      <c r="A59" s="365" t="s">
        <v>302</v>
      </c>
      <c r="B59" s="492">
        <v>27344</v>
      </c>
      <c r="D59" s="367">
        <v>27150</v>
      </c>
      <c r="E59" s="367">
        <v>27150</v>
      </c>
      <c r="G59" s="366">
        <f t="shared" si="1"/>
        <v>0</v>
      </c>
      <c r="H59" s="366">
        <f t="shared" si="2"/>
        <v>-194</v>
      </c>
      <c r="I59" s="366"/>
      <c r="J59" s="367">
        <v>27000</v>
      </c>
      <c r="K59" s="367">
        <v>27000</v>
      </c>
      <c r="M59" s="366">
        <f t="shared" si="0"/>
        <v>0</v>
      </c>
      <c r="N59" s="366">
        <f t="shared" si="3"/>
        <v>-150</v>
      </c>
      <c r="O59" s="554"/>
      <c r="Y59" s="220"/>
      <c r="AA59" s="236"/>
      <c r="AB59" s="236"/>
    </row>
    <row r="60" spans="1:28" x14ac:dyDescent="0.25">
      <c r="A60" s="365" t="s">
        <v>303</v>
      </c>
      <c r="B60" s="450">
        <f>SUM(B7:B59)</f>
        <v>493189</v>
      </c>
      <c r="C60" s="451"/>
      <c r="D60" s="450">
        <v>491895</v>
      </c>
      <c r="E60" s="450">
        <f>SUM(E7:E59)</f>
        <v>492174</v>
      </c>
      <c r="F60" s="451"/>
      <c r="G60" s="366">
        <f t="shared" si="1"/>
        <v>279</v>
      </c>
      <c r="H60" s="366">
        <f t="shared" si="2"/>
        <v>-1015</v>
      </c>
      <c r="I60" s="366"/>
      <c r="J60" s="450">
        <v>497558</v>
      </c>
      <c r="K60" s="450">
        <f>SUM(K7:K59)</f>
        <v>497186</v>
      </c>
      <c r="M60" s="366">
        <f t="shared" si="0"/>
        <v>-372</v>
      </c>
      <c r="N60" s="366">
        <f t="shared" si="3"/>
        <v>5012</v>
      </c>
      <c r="O60" s="554"/>
      <c r="Y60" s="220"/>
      <c r="AA60" s="236"/>
      <c r="AB60" s="236"/>
    </row>
    <row r="61" spans="1:28" x14ac:dyDescent="0.25">
      <c r="A61" s="365" t="s">
        <v>304</v>
      </c>
      <c r="B61" s="452">
        <f t="shared" ref="B61" si="10">B63-B60</f>
        <v>3852</v>
      </c>
      <c r="C61" s="451"/>
      <c r="D61" s="452">
        <v>3887</v>
      </c>
      <c r="E61" s="452">
        <f t="shared" ref="E61" si="11">E63-E60</f>
        <v>3895</v>
      </c>
      <c r="F61" s="451"/>
      <c r="G61" s="453">
        <f t="shared" si="1"/>
        <v>8</v>
      </c>
      <c r="H61" s="453">
        <f t="shared" si="2"/>
        <v>43</v>
      </c>
      <c r="I61" s="453"/>
      <c r="J61" s="452">
        <v>3915</v>
      </c>
      <c r="K61" s="452">
        <f t="shared" ref="K61" si="12">K63-K60</f>
        <v>3923</v>
      </c>
      <c r="L61" s="451"/>
      <c r="M61" s="366">
        <f t="shared" si="0"/>
        <v>8</v>
      </c>
      <c r="N61" s="453">
        <f t="shared" si="3"/>
        <v>28</v>
      </c>
      <c r="Y61" s="220"/>
      <c r="AA61" s="236"/>
      <c r="AB61" s="236"/>
    </row>
    <row r="62" spans="1:28" ht="12" customHeight="1" x14ac:dyDescent="0.25">
      <c r="A62" s="365"/>
      <c r="B62" s="369"/>
      <c r="G62" s="366"/>
      <c r="H62" s="366"/>
      <c r="I62" s="366"/>
      <c r="M62" s="497"/>
      <c r="N62" s="366"/>
      <c r="Y62" s="220"/>
      <c r="AA62" s="236"/>
      <c r="AB62" s="236"/>
    </row>
    <row r="63" spans="1:28" x14ac:dyDescent="0.25">
      <c r="A63" s="365" t="s">
        <v>305</v>
      </c>
      <c r="B63" s="371">
        <v>497041</v>
      </c>
      <c r="D63" s="219">
        <v>495782</v>
      </c>
      <c r="E63" s="219">
        <v>496069</v>
      </c>
      <c r="G63" s="366">
        <f t="shared" si="1"/>
        <v>287</v>
      </c>
      <c r="H63" s="366">
        <f t="shared" si="2"/>
        <v>-972</v>
      </c>
      <c r="I63" s="366"/>
      <c r="J63" s="219">
        <v>501473</v>
      </c>
      <c r="K63" s="219">
        <v>501109</v>
      </c>
      <c r="M63" s="366">
        <f>K63-J63</f>
        <v>-364</v>
      </c>
      <c r="N63" s="366">
        <f t="shared" si="3"/>
        <v>5040</v>
      </c>
      <c r="O63" s="372"/>
      <c r="Y63" s="220"/>
    </row>
    <row r="64" spans="1:28" x14ac:dyDescent="0.25">
      <c r="A64" s="373"/>
      <c r="B64" s="374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Y64" s="220"/>
      <c r="AA64" s="236"/>
      <c r="AB64" s="236"/>
    </row>
    <row r="65" spans="1:31" x14ac:dyDescent="0.25">
      <c r="A65" s="399" t="s">
        <v>306</v>
      </c>
      <c r="B65" s="376"/>
      <c r="C65" s="366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Y65" s="220"/>
      <c r="AA65" s="236"/>
      <c r="AB65" s="236"/>
    </row>
    <row r="66" spans="1:31" ht="12" x14ac:dyDescent="0.3">
      <c r="A66" s="399" t="s">
        <v>307</v>
      </c>
      <c r="B66" s="376"/>
      <c r="C66" s="366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449"/>
      <c r="Y66" s="220"/>
      <c r="AA66" s="236"/>
      <c r="AB66" s="236"/>
    </row>
    <row r="67" spans="1:31" ht="12" x14ac:dyDescent="0.3">
      <c r="A67" s="19" t="s">
        <v>438</v>
      </c>
      <c r="B67" s="377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Y67" s="220"/>
      <c r="AA67" s="236"/>
      <c r="AB67" s="236"/>
    </row>
    <row r="68" spans="1:31" x14ac:dyDescent="0.25">
      <c r="B68" s="378"/>
      <c r="C68" s="366"/>
      <c r="D68" s="379"/>
      <c r="E68" s="379"/>
      <c r="F68" s="366"/>
      <c r="G68" s="366"/>
      <c r="H68" s="366"/>
      <c r="I68" s="366"/>
      <c r="J68" s="379"/>
      <c r="K68" s="379"/>
      <c r="L68" s="366"/>
      <c r="M68" s="366"/>
      <c r="N68" s="366"/>
      <c r="Y68" s="220"/>
      <c r="AA68" s="236"/>
      <c r="AB68" s="236"/>
    </row>
    <row r="69" spans="1:31" x14ac:dyDescent="0.25">
      <c r="B69" s="378"/>
      <c r="C69" s="366"/>
      <c r="D69" s="379"/>
      <c r="E69" s="379"/>
      <c r="F69" s="366"/>
      <c r="G69" s="366"/>
      <c r="H69" s="366"/>
      <c r="I69" s="366"/>
      <c r="J69" s="379"/>
      <c r="K69" s="379"/>
      <c r="L69" s="366"/>
      <c r="M69" s="366"/>
      <c r="N69" s="366"/>
      <c r="Y69" s="220"/>
      <c r="AA69" s="236"/>
      <c r="AB69" s="236"/>
    </row>
    <row r="70" spans="1:31" x14ac:dyDescent="0.25">
      <c r="B70" s="369"/>
      <c r="Y70" s="220"/>
      <c r="AA70" s="236"/>
      <c r="AB70" s="236"/>
    </row>
    <row r="71" spans="1:31" x14ac:dyDescent="0.25">
      <c r="B71" s="369"/>
      <c r="Y71" s="220"/>
      <c r="AA71" s="236"/>
      <c r="AB71" s="236"/>
    </row>
    <row r="72" spans="1:31" x14ac:dyDescent="0.25">
      <c r="B72" s="380"/>
      <c r="D72" s="380"/>
      <c r="E72" s="380"/>
      <c r="F72" s="380"/>
      <c r="J72" s="380"/>
      <c r="K72" s="380"/>
      <c r="L72" s="380"/>
      <c r="Y72" s="220"/>
      <c r="AA72" s="236"/>
      <c r="AB72" s="236"/>
    </row>
    <row r="73" spans="1:31" x14ac:dyDescent="0.25">
      <c r="Y73" s="220"/>
      <c r="AA73" s="236"/>
      <c r="AB73" s="236"/>
    </row>
    <row r="74" spans="1:31" x14ac:dyDescent="0.25">
      <c r="Y74" s="220"/>
      <c r="AA74" s="236"/>
      <c r="AB74" s="236"/>
    </row>
    <row r="75" spans="1:31" x14ac:dyDescent="0.25">
      <c r="Y75" s="220"/>
      <c r="AA75" s="236"/>
      <c r="AB75" s="236"/>
    </row>
    <row r="77" spans="1:31" x14ac:dyDescent="0.25">
      <c r="N77" s="381"/>
      <c r="Y77" s="220"/>
      <c r="AA77" s="236"/>
      <c r="AB77" s="236"/>
    </row>
    <row r="78" spans="1:31" x14ac:dyDescent="0.25">
      <c r="Y78" s="249"/>
      <c r="AA78" s="249"/>
      <c r="AB78" s="249"/>
    </row>
    <row r="79" spans="1:31" ht="11.15" customHeight="1" x14ac:dyDescent="0.25">
      <c r="Y79" s="249"/>
      <c r="AA79" s="249"/>
      <c r="AB79" s="249"/>
      <c r="AC79" s="249"/>
      <c r="AD79" s="249"/>
      <c r="AE79" s="249"/>
    </row>
    <row r="80" spans="1:31" ht="11.15" customHeight="1" x14ac:dyDescent="0.25">
      <c r="Y80" s="220"/>
    </row>
    <row r="81" spans="2:25" ht="11.15" customHeight="1" x14ac:dyDescent="0.25"/>
    <row r="82" spans="2:25" ht="11.15" customHeight="1" x14ac:dyDescent="0.25">
      <c r="Y82" s="220"/>
    </row>
    <row r="83" spans="2:25" x14ac:dyDescent="0.25">
      <c r="P83" s="262"/>
      <c r="Y83" s="220"/>
    </row>
    <row r="84" spans="2:25" x14ac:dyDescent="0.25">
      <c r="Y84" s="220"/>
    </row>
    <row r="85" spans="2:25" x14ac:dyDescent="0.25">
      <c r="Y85" s="220"/>
    </row>
    <row r="87" spans="2:25" x14ac:dyDescent="0.25">
      <c r="Y87" s="220"/>
    </row>
    <row r="88" spans="2:25" x14ac:dyDescent="0.25">
      <c r="B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</row>
    <row r="89" spans="2:25" x14ac:dyDescent="0.25">
      <c r="B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</row>
    <row r="90" spans="2:25" x14ac:dyDescent="0.25">
      <c r="B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</row>
    <row r="91" spans="2:25" x14ac:dyDescent="0.25">
      <c r="B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</row>
    <row r="95" spans="2:25" x14ac:dyDescent="0.25"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6" spans="2:25" x14ac:dyDescent="0.25"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</row>
    <row r="97" spans="2:24" x14ac:dyDescent="0.25">
      <c r="C97" s="264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2:24" x14ac:dyDescent="0.25"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2"/>
      <c r="P98" s="262"/>
      <c r="Q98" s="262"/>
      <c r="R98" s="262"/>
      <c r="S98" s="262"/>
      <c r="T98" s="262"/>
      <c r="U98" s="262"/>
      <c r="V98" s="262"/>
      <c r="W98" s="262"/>
      <c r="X98" s="262"/>
    </row>
    <row r="99" spans="2:24" x14ac:dyDescent="0.25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5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5"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</row>
    <row r="102" spans="2:24" x14ac:dyDescent="0.25"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</row>
    <row r="103" spans="2:24" x14ac:dyDescent="0.25">
      <c r="B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</row>
    <row r="104" spans="2:24" x14ac:dyDescent="0.25">
      <c r="C104" s="264"/>
      <c r="G104" s="262"/>
      <c r="I104" s="262"/>
      <c r="M104" s="262"/>
    </row>
    <row r="105" spans="2:24" x14ac:dyDescent="0.25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5"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</row>
    <row r="107" spans="2:24" x14ac:dyDescent="0.25"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</row>
    <row r="108" spans="2:24" x14ac:dyDescent="0.25"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</row>
    <row r="109" spans="2:24" x14ac:dyDescent="0.25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5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5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5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5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5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5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5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5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5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5"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</row>
    <row r="120" spans="2:14" x14ac:dyDescent="0.25">
      <c r="C120" s="264"/>
    </row>
    <row r="121" spans="2:14" x14ac:dyDescent="0.25">
      <c r="C121" s="264"/>
    </row>
    <row r="122" spans="2:14" x14ac:dyDescent="0.25">
      <c r="C122" s="264"/>
    </row>
    <row r="123" spans="2:14" x14ac:dyDescent="0.25">
      <c r="C123" s="264"/>
    </row>
    <row r="124" spans="2:14" x14ac:dyDescent="0.25">
      <c r="C124" s="264"/>
    </row>
    <row r="125" spans="2:14" x14ac:dyDescent="0.25">
      <c r="C125" s="264"/>
    </row>
    <row r="126" spans="2:14" x14ac:dyDescent="0.25">
      <c r="C126" s="264"/>
    </row>
    <row r="127" spans="2:14" x14ac:dyDescent="0.25">
      <c r="C127" s="264"/>
    </row>
    <row r="128" spans="2:14" x14ac:dyDescent="0.25">
      <c r="C128" s="264"/>
    </row>
    <row r="129" spans="3:3" x14ac:dyDescent="0.25">
      <c r="C129" s="264"/>
    </row>
    <row r="130" spans="3:3" x14ac:dyDescent="0.25">
      <c r="C130" s="264"/>
    </row>
    <row r="131" spans="3:3" x14ac:dyDescent="0.25">
      <c r="C131" s="264"/>
    </row>
    <row r="132" spans="3:3" x14ac:dyDescent="0.25">
      <c r="C132" s="264"/>
    </row>
    <row r="133" spans="3:3" x14ac:dyDescent="0.25">
      <c r="C133" s="264"/>
    </row>
    <row r="134" spans="3:3" x14ac:dyDescent="0.25">
      <c r="C134" s="264"/>
    </row>
    <row r="135" spans="3:3" x14ac:dyDescent="0.25">
      <c r="C135" s="264"/>
    </row>
    <row r="136" spans="3:3" x14ac:dyDescent="0.25">
      <c r="C136" s="264"/>
    </row>
    <row r="147" spans="2:24" x14ac:dyDescent="0.25">
      <c r="P147" s="262"/>
    </row>
    <row r="148" spans="2:24" x14ac:dyDescent="0.25"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</row>
    <row r="152" spans="2:24" x14ac:dyDescent="0.25">
      <c r="B152" s="264"/>
      <c r="C152" s="264"/>
      <c r="D152" s="264"/>
      <c r="E152" s="264"/>
      <c r="F152" s="264"/>
      <c r="H152" s="264"/>
      <c r="I152" s="264"/>
      <c r="J152" s="264"/>
      <c r="K152" s="264"/>
      <c r="L152" s="264"/>
      <c r="N152" s="264"/>
    </row>
    <row r="153" spans="2:24" x14ac:dyDescent="0.25">
      <c r="B153" s="264"/>
      <c r="C153" s="264"/>
      <c r="D153" s="264"/>
      <c r="E153" s="264"/>
      <c r="F153" s="264"/>
      <c r="H153" s="264"/>
      <c r="I153" s="264"/>
      <c r="J153" s="264"/>
      <c r="K153" s="264"/>
      <c r="L153" s="264"/>
      <c r="N153" s="264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</row>
    <row r="154" spans="2:24" x14ac:dyDescent="0.25">
      <c r="B154" s="264"/>
      <c r="C154" s="264"/>
      <c r="D154" s="264"/>
      <c r="E154" s="264"/>
      <c r="F154" s="264"/>
      <c r="H154" s="264"/>
      <c r="I154" s="264"/>
      <c r="J154" s="264"/>
      <c r="K154" s="264"/>
      <c r="L154" s="264"/>
      <c r="N154" s="264"/>
    </row>
    <row r="155" spans="2:24" x14ac:dyDescent="0.25">
      <c r="B155" s="264"/>
      <c r="C155" s="264"/>
      <c r="D155" s="264"/>
      <c r="E155" s="264"/>
      <c r="F155" s="264"/>
      <c r="H155" s="264"/>
      <c r="I155" s="264"/>
      <c r="J155" s="264"/>
      <c r="K155" s="264"/>
      <c r="L155" s="264"/>
      <c r="N155" s="264"/>
    </row>
    <row r="157" spans="2:24" x14ac:dyDescent="0.25">
      <c r="B157" s="264"/>
      <c r="C157" s="264"/>
      <c r="D157" s="264"/>
      <c r="E157" s="264"/>
      <c r="F157" s="264"/>
      <c r="H157" s="264"/>
      <c r="I157" s="264"/>
      <c r="J157" s="264"/>
      <c r="K157" s="264"/>
      <c r="L157" s="264"/>
      <c r="N157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K36" sqref="K36"/>
    </sheetView>
  </sheetViews>
  <sheetFormatPr defaultColWidth="8.9140625" defaultRowHeight="12.5" x14ac:dyDescent="0.25"/>
  <cols>
    <col min="1" max="1" width="19.33203125" style="384" customWidth="1"/>
    <col min="2" max="2" width="9.33203125" style="386" customWidth="1"/>
    <col min="3" max="3" width="1.25" style="388" customWidth="1"/>
    <col min="4" max="5" width="9.33203125" style="386" customWidth="1"/>
    <col min="6" max="6" width="1.75" style="386" customWidth="1"/>
    <col min="7" max="7" width="8.6640625" style="387" customWidth="1"/>
    <col min="8" max="8" width="8.08203125" style="387" customWidth="1"/>
    <col min="9" max="9" width="2" style="387" customWidth="1"/>
    <col min="10" max="11" width="9.33203125" style="386" customWidth="1"/>
    <col min="12" max="12" width="1.75" style="385" customWidth="1"/>
    <col min="13" max="13" width="8.6640625" style="384" customWidth="1"/>
    <col min="14" max="14" width="8.08203125" style="384" customWidth="1"/>
    <col min="15" max="15" width="8.6640625" style="383" customWidth="1"/>
    <col min="16" max="16384" width="8.9140625" style="382"/>
  </cols>
  <sheetData>
    <row r="1" spans="1:15" ht="12.75" customHeight="1" x14ac:dyDescent="0.25">
      <c r="A1" s="346" t="s">
        <v>370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5">
      <c r="A2" s="276"/>
      <c r="B2" s="415"/>
      <c r="C2" s="414"/>
      <c r="D2" s="415"/>
      <c r="E2" s="415"/>
      <c r="F2" s="350" t="s">
        <v>375</v>
      </c>
      <c r="G2" s="417"/>
      <c r="H2" s="416"/>
      <c r="I2" s="413"/>
      <c r="J2" s="415"/>
      <c r="K2" s="415"/>
      <c r="L2" s="350" t="s">
        <v>407</v>
      </c>
      <c r="M2" s="350"/>
      <c r="N2" s="351"/>
    </row>
    <row r="3" spans="1:15" ht="12.75" customHeight="1" x14ac:dyDescent="0.25">
      <c r="A3" s="276"/>
      <c r="B3" s="411"/>
      <c r="C3" s="414"/>
      <c r="D3" s="411" t="s">
        <v>69</v>
      </c>
      <c r="E3" s="411" t="s">
        <v>70</v>
      </c>
      <c r="F3" s="411"/>
      <c r="G3" s="413" t="s">
        <v>249</v>
      </c>
      <c r="H3" s="413" t="s">
        <v>250</v>
      </c>
      <c r="I3" s="412"/>
      <c r="J3" s="411" t="s">
        <v>69</v>
      </c>
      <c r="K3" s="411" t="s">
        <v>70</v>
      </c>
      <c r="L3" s="410"/>
      <c r="M3" s="353" t="s">
        <v>249</v>
      </c>
      <c r="N3" s="353" t="s">
        <v>250</v>
      </c>
    </row>
    <row r="4" spans="1:15" ht="12.75" customHeight="1" x14ac:dyDescent="0.25">
      <c r="A4" s="356" t="s">
        <v>108</v>
      </c>
      <c r="B4" s="408">
        <v>2019</v>
      </c>
      <c r="C4" s="409"/>
      <c r="D4" s="408">
        <v>2020</v>
      </c>
      <c r="E4" s="408">
        <v>2020</v>
      </c>
      <c r="F4" s="408"/>
      <c r="G4" s="351" t="s">
        <v>251</v>
      </c>
      <c r="H4" s="351" t="s">
        <v>252</v>
      </c>
      <c r="I4" s="358"/>
      <c r="J4" s="408">
        <v>2020</v>
      </c>
      <c r="K4" s="408">
        <v>2020</v>
      </c>
      <c r="L4" s="408"/>
      <c r="M4" s="351" t="s">
        <v>251</v>
      </c>
      <c r="N4" s="351" t="s">
        <v>252</v>
      </c>
    </row>
    <row r="5" spans="1:15" ht="12.75" customHeight="1" x14ac:dyDescent="0.25">
      <c r="A5" s="363"/>
      <c r="F5" s="406"/>
      <c r="G5" s="391"/>
      <c r="H5" s="406" t="s">
        <v>316</v>
      </c>
      <c r="I5" s="406"/>
      <c r="L5" s="407"/>
      <c r="M5" s="362"/>
      <c r="N5" s="362"/>
    </row>
    <row r="6" spans="1:15" ht="12.75" customHeight="1" x14ac:dyDescent="0.25">
      <c r="A6" s="233"/>
      <c r="G6" s="391"/>
      <c r="H6" s="391"/>
      <c r="I6" s="406"/>
      <c r="M6" s="362"/>
      <c r="N6" s="362"/>
    </row>
    <row r="7" spans="1:15" ht="12.75" customHeight="1" x14ac:dyDescent="0.25">
      <c r="A7" s="365" t="s">
        <v>255</v>
      </c>
      <c r="B7" s="493">
        <v>388</v>
      </c>
      <c r="D7" s="493">
        <v>315</v>
      </c>
      <c r="E7" s="493">
        <v>315</v>
      </c>
      <c r="F7" s="390"/>
      <c r="G7" s="376">
        <f t="shared" ref="G7:G36" si="0">E7-D7</f>
        <v>0</v>
      </c>
      <c r="H7" s="376">
        <f t="shared" ref="H7:H36" si="1">E7-B7</f>
        <v>-73</v>
      </c>
      <c r="I7" s="376"/>
      <c r="J7" s="493">
        <v>280</v>
      </c>
      <c r="K7" s="493">
        <v>280</v>
      </c>
      <c r="L7" s="389"/>
      <c r="M7" s="376">
        <f t="shared" ref="M7:M40" si="2">K7-J7</f>
        <v>0</v>
      </c>
      <c r="N7" s="366">
        <f t="shared" ref="N7:N38" si="3">K7-E7</f>
        <v>-35</v>
      </c>
    </row>
    <row r="8" spans="1:15" s="404" customFormat="1" ht="12.75" customHeight="1" x14ac:dyDescent="0.25">
      <c r="A8" s="405" t="s">
        <v>256</v>
      </c>
      <c r="B8" s="493">
        <v>134</v>
      </c>
      <c r="C8" s="387"/>
      <c r="D8" s="493">
        <v>60</v>
      </c>
      <c r="E8" s="493">
        <v>40</v>
      </c>
      <c r="F8" s="390"/>
      <c r="G8" s="376">
        <f t="shared" si="0"/>
        <v>-20</v>
      </c>
      <c r="H8" s="376">
        <f t="shared" si="1"/>
        <v>-94</v>
      </c>
      <c r="I8" s="376"/>
      <c r="J8" s="493">
        <v>120</v>
      </c>
      <c r="K8" s="493">
        <v>120</v>
      </c>
      <c r="L8" s="389"/>
      <c r="M8" s="376">
        <f t="shared" si="2"/>
        <v>0</v>
      </c>
      <c r="N8" s="366">
        <f t="shared" si="3"/>
        <v>80</v>
      </c>
      <c r="O8" s="384"/>
    </row>
    <row r="9" spans="1:15" ht="12.75" customHeight="1" x14ac:dyDescent="0.25">
      <c r="A9" s="403" t="s">
        <v>258</v>
      </c>
      <c r="B9" s="493">
        <v>954</v>
      </c>
      <c r="D9" s="493">
        <v>1200</v>
      </c>
      <c r="E9" s="367">
        <v>1200</v>
      </c>
      <c r="F9" s="390"/>
      <c r="G9" s="376">
        <f t="shared" si="0"/>
        <v>0</v>
      </c>
      <c r="H9" s="376">
        <f t="shared" si="1"/>
        <v>246</v>
      </c>
      <c r="I9" s="376"/>
      <c r="J9" s="493">
        <v>900</v>
      </c>
      <c r="K9" s="493">
        <v>900</v>
      </c>
      <c r="L9" s="389"/>
      <c r="M9" s="376">
        <f t="shared" si="2"/>
        <v>0</v>
      </c>
      <c r="N9" s="366">
        <f t="shared" si="3"/>
        <v>-300</v>
      </c>
    </row>
    <row r="10" spans="1:15" ht="12.75" customHeight="1" x14ac:dyDescent="0.25">
      <c r="A10" s="403" t="s">
        <v>259</v>
      </c>
      <c r="B10" s="367">
        <v>2700</v>
      </c>
      <c r="D10" s="486">
        <v>2300</v>
      </c>
      <c r="E10" s="486">
        <v>2300</v>
      </c>
      <c r="F10" s="390"/>
      <c r="G10" s="376">
        <f t="shared" si="0"/>
        <v>0</v>
      </c>
      <c r="H10" s="376">
        <f t="shared" si="1"/>
        <v>-400</v>
      </c>
      <c r="I10" s="376"/>
      <c r="J10" s="486">
        <v>2200</v>
      </c>
      <c r="K10" s="486">
        <v>2200</v>
      </c>
      <c r="L10" s="389"/>
      <c r="M10" s="376">
        <f t="shared" si="2"/>
        <v>0</v>
      </c>
      <c r="N10" s="366">
        <f t="shared" si="3"/>
        <v>-100</v>
      </c>
    </row>
    <row r="11" spans="1:15" ht="12.75" customHeight="1" x14ac:dyDescent="0.25">
      <c r="A11" s="403" t="s">
        <v>260</v>
      </c>
      <c r="B11" s="367">
        <v>1350</v>
      </c>
      <c r="D11" s="367">
        <v>1200</v>
      </c>
      <c r="E11" s="367">
        <v>1350</v>
      </c>
      <c r="F11" s="390"/>
      <c r="G11" s="376">
        <f t="shared" si="0"/>
        <v>150</v>
      </c>
      <c r="H11" s="376">
        <f t="shared" si="1"/>
        <v>0</v>
      </c>
      <c r="I11" s="376"/>
      <c r="J11" s="367">
        <v>1300</v>
      </c>
      <c r="K11" s="367">
        <v>1400</v>
      </c>
      <c r="L11" s="389"/>
      <c r="M11" s="376">
        <f t="shared" si="2"/>
        <v>100</v>
      </c>
      <c r="N11" s="366">
        <f t="shared" si="3"/>
        <v>50</v>
      </c>
    </row>
    <row r="12" spans="1:15" ht="12.75" customHeight="1" x14ac:dyDescent="0.25">
      <c r="A12" s="365" t="s">
        <v>261</v>
      </c>
      <c r="B12" s="367">
        <v>2720</v>
      </c>
      <c r="D12" s="367">
        <v>2900</v>
      </c>
      <c r="E12" s="367">
        <v>2700</v>
      </c>
      <c r="F12" s="390"/>
      <c r="G12" s="376">
        <f t="shared" si="0"/>
        <v>-200</v>
      </c>
      <c r="H12" s="376">
        <f t="shared" si="1"/>
        <v>-20</v>
      </c>
      <c r="I12" s="376"/>
      <c r="J12" s="367">
        <v>2900</v>
      </c>
      <c r="K12" s="367">
        <v>2700</v>
      </c>
      <c r="L12" s="389"/>
      <c r="M12" s="376">
        <f t="shared" si="2"/>
        <v>-200</v>
      </c>
      <c r="N12" s="366">
        <f t="shared" si="3"/>
        <v>0</v>
      </c>
    </row>
    <row r="13" spans="1:15" ht="12.75" customHeight="1" x14ac:dyDescent="0.25">
      <c r="A13" s="365" t="s">
        <v>263</v>
      </c>
      <c r="B13" s="493">
        <v>100</v>
      </c>
      <c r="D13" s="493">
        <v>50</v>
      </c>
      <c r="E13" s="493">
        <v>50</v>
      </c>
      <c r="F13" s="390"/>
      <c r="G13" s="376">
        <f t="shared" si="0"/>
        <v>0</v>
      </c>
      <c r="H13" s="376">
        <f t="shared" si="1"/>
        <v>-50</v>
      </c>
      <c r="I13" s="376"/>
      <c r="J13" s="493">
        <v>50</v>
      </c>
      <c r="K13" s="493">
        <v>50</v>
      </c>
      <c r="L13" s="389"/>
      <c r="M13" s="376">
        <f t="shared" si="2"/>
        <v>0</v>
      </c>
      <c r="N13" s="366">
        <f t="shared" si="3"/>
        <v>0</v>
      </c>
    </row>
    <row r="14" spans="1:15" ht="12.75" customHeight="1" x14ac:dyDescent="0.25">
      <c r="A14" s="365" t="s">
        <v>266</v>
      </c>
      <c r="B14" s="493">
        <v>20</v>
      </c>
      <c r="D14" s="493">
        <v>20</v>
      </c>
      <c r="E14" s="493">
        <v>20</v>
      </c>
      <c r="F14" s="390"/>
      <c r="G14" s="376">
        <f t="shared" si="0"/>
        <v>0</v>
      </c>
      <c r="H14" s="376">
        <f t="shared" si="1"/>
        <v>0</v>
      </c>
      <c r="I14" s="376"/>
      <c r="J14" s="493">
        <v>20</v>
      </c>
      <c r="K14" s="493">
        <v>20</v>
      </c>
      <c r="L14" s="389"/>
      <c r="M14" s="376">
        <f t="shared" si="2"/>
        <v>0</v>
      </c>
      <c r="N14" s="366">
        <f t="shared" si="3"/>
        <v>0</v>
      </c>
    </row>
    <row r="15" spans="1:15" ht="12.75" customHeight="1" x14ac:dyDescent="0.25">
      <c r="A15" s="365" t="s">
        <v>267</v>
      </c>
      <c r="B15" s="493">
        <v>294</v>
      </c>
      <c r="D15" s="493">
        <v>300</v>
      </c>
      <c r="E15" s="493">
        <v>310</v>
      </c>
      <c r="F15" s="390"/>
      <c r="G15" s="376">
        <f t="shared" si="0"/>
        <v>10</v>
      </c>
      <c r="H15" s="376">
        <f t="shared" si="1"/>
        <v>16</v>
      </c>
      <c r="I15" s="376"/>
      <c r="J15" s="493">
        <v>300</v>
      </c>
      <c r="K15" s="493">
        <v>315</v>
      </c>
      <c r="L15" s="389"/>
      <c r="M15" s="376">
        <f t="shared" si="2"/>
        <v>15</v>
      </c>
      <c r="N15" s="366">
        <f t="shared" si="3"/>
        <v>5</v>
      </c>
    </row>
    <row r="16" spans="1:15" ht="12.75" customHeight="1" x14ac:dyDescent="0.25">
      <c r="A16" s="365" t="s">
        <v>269</v>
      </c>
      <c r="B16" s="493">
        <v>100</v>
      </c>
      <c r="D16" s="493">
        <v>100</v>
      </c>
      <c r="E16" s="493">
        <v>100</v>
      </c>
      <c r="F16" s="390"/>
      <c r="G16" s="376">
        <f t="shared" si="0"/>
        <v>0</v>
      </c>
      <c r="H16" s="376">
        <f t="shared" si="1"/>
        <v>0</v>
      </c>
      <c r="I16" s="376"/>
      <c r="J16" s="493">
        <v>100</v>
      </c>
      <c r="K16" s="493">
        <v>100</v>
      </c>
      <c r="L16" s="389"/>
      <c r="M16" s="376">
        <f t="shared" si="2"/>
        <v>0</v>
      </c>
      <c r="N16" s="366">
        <f t="shared" si="3"/>
        <v>0</v>
      </c>
    </row>
    <row r="17" spans="1:14" ht="12.75" customHeight="1" x14ac:dyDescent="0.25">
      <c r="A17" s="365" t="s">
        <v>270</v>
      </c>
      <c r="B17" s="493">
        <v>496</v>
      </c>
      <c r="D17" s="493">
        <v>485</v>
      </c>
      <c r="E17" s="493">
        <v>520</v>
      </c>
      <c r="F17" s="390"/>
      <c r="G17" s="376">
        <f t="shared" si="0"/>
        <v>35</v>
      </c>
      <c r="H17" s="376">
        <f t="shared" si="1"/>
        <v>24</v>
      </c>
      <c r="I17" s="376"/>
      <c r="J17" s="493">
        <v>500</v>
      </c>
      <c r="K17" s="493">
        <v>530</v>
      </c>
      <c r="L17" s="389"/>
      <c r="M17" s="376">
        <f t="shared" si="2"/>
        <v>30</v>
      </c>
      <c r="N17" s="366">
        <f t="shared" si="3"/>
        <v>10</v>
      </c>
    </row>
    <row r="18" spans="1:14" ht="12.75" customHeight="1" x14ac:dyDescent="0.25">
      <c r="A18" s="365" t="s">
        <v>271</v>
      </c>
      <c r="B18" s="367">
        <v>9790</v>
      </c>
      <c r="D18" s="367">
        <v>12200</v>
      </c>
      <c r="E18" s="367">
        <v>13000</v>
      </c>
      <c r="F18" s="390"/>
      <c r="G18" s="376">
        <f t="shared" si="0"/>
        <v>800</v>
      </c>
      <c r="H18" s="376">
        <f t="shared" si="1"/>
        <v>3210</v>
      </c>
      <c r="I18" s="376"/>
      <c r="J18" s="367">
        <v>12500</v>
      </c>
      <c r="K18" s="367">
        <v>12500</v>
      </c>
      <c r="L18" s="389"/>
      <c r="M18" s="376">
        <f t="shared" si="2"/>
        <v>0</v>
      </c>
      <c r="N18" s="366">
        <f t="shared" si="3"/>
        <v>-500</v>
      </c>
    </row>
    <row r="19" spans="1:14" ht="12.75" customHeight="1" x14ac:dyDescent="0.25">
      <c r="A19" s="365" t="s">
        <v>275</v>
      </c>
      <c r="B19" s="493">
        <v>67</v>
      </c>
      <c r="D19" s="493">
        <v>70</v>
      </c>
      <c r="E19" s="493">
        <v>70</v>
      </c>
      <c r="F19" s="390"/>
      <c r="G19" s="376">
        <f t="shared" si="0"/>
        <v>0</v>
      </c>
      <c r="H19" s="376">
        <f t="shared" si="1"/>
        <v>3</v>
      </c>
      <c r="I19" s="376"/>
      <c r="J19" s="493">
        <v>80</v>
      </c>
      <c r="K19" s="493">
        <v>80</v>
      </c>
      <c r="L19" s="389"/>
      <c r="M19" s="376">
        <f t="shared" si="2"/>
        <v>0</v>
      </c>
      <c r="N19" s="366">
        <f t="shared" si="3"/>
        <v>10</v>
      </c>
    </row>
    <row r="20" spans="1:14" ht="12.75" customHeight="1" x14ac:dyDescent="0.25">
      <c r="A20" s="365" t="s">
        <v>315</v>
      </c>
      <c r="B20" s="493">
        <v>88</v>
      </c>
      <c r="D20" s="493">
        <v>100</v>
      </c>
      <c r="E20" s="493">
        <v>100</v>
      </c>
      <c r="F20" s="390"/>
      <c r="G20" s="376">
        <f t="shared" ref="G20" si="4">E20-D20</f>
        <v>0</v>
      </c>
      <c r="H20" s="376">
        <f t="shared" ref="H20" si="5">E20-B20</f>
        <v>12</v>
      </c>
      <c r="I20" s="376"/>
      <c r="J20" s="493">
        <v>85</v>
      </c>
      <c r="K20" s="493">
        <v>85</v>
      </c>
      <c r="L20" s="389"/>
      <c r="M20" s="376">
        <f t="shared" ref="M20" si="6">K20-J20</f>
        <v>0</v>
      </c>
      <c r="N20" s="366">
        <f t="shared" ref="N20" si="7">K20-E20</f>
        <v>-15</v>
      </c>
    </row>
    <row r="21" spans="1:14" ht="12.75" customHeight="1" x14ac:dyDescent="0.25">
      <c r="A21" s="365" t="s">
        <v>420</v>
      </c>
      <c r="B21" s="493">
        <v>53</v>
      </c>
      <c r="D21" s="493">
        <v>55</v>
      </c>
      <c r="E21" s="493">
        <v>55</v>
      </c>
      <c r="F21" s="390"/>
      <c r="G21" s="376">
        <f t="shared" si="0"/>
        <v>0</v>
      </c>
      <c r="H21" s="376">
        <f t="shared" si="1"/>
        <v>2</v>
      </c>
      <c r="I21" s="376"/>
      <c r="J21" s="493">
        <v>55</v>
      </c>
      <c r="K21" s="493">
        <v>55</v>
      </c>
      <c r="L21" s="389"/>
      <c r="M21" s="376">
        <f t="shared" si="2"/>
        <v>0</v>
      </c>
      <c r="N21" s="366">
        <f t="shared" si="3"/>
        <v>0</v>
      </c>
    </row>
    <row r="22" spans="1:14" ht="12.75" customHeight="1" x14ac:dyDescent="0.25">
      <c r="A22" s="365" t="s">
        <v>278</v>
      </c>
      <c r="B22" s="493">
        <v>81</v>
      </c>
      <c r="D22" s="493">
        <v>80</v>
      </c>
      <c r="E22" s="493">
        <v>80</v>
      </c>
      <c r="F22" s="390"/>
      <c r="G22" s="376">
        <f t="shared" si="0"/>
        <v>0</v>
      </c>
      <c r="H22" s="376">
        <f t="shared" si="1"/>
        <v>-1</v>
      </c>
      <c r="I22" s="376"/>
      <c r="J22" s="493">
        <v>80</v>
      </c>
      <c r="K22" s="493">
        <v>80</v>
      </c>
      <c r="L22" s="389"/>
      <c r="M22" s="376">
        <f t="shared" si="2"/>
        <v>0</v>
      </c>
      <c r="N22" s="366">
        <f t="shared" si="3"/>
        <v>0</v>
      </c>
    </row>
    <row r="23" spans="1:14" ht="12.75" customHeight="1" x14ac:dyDescent="0.25">
      <c r="A23" s="365" t="s">
        <v>281</v>
      </c>
      <c r="B23" s="493">
        <v>30</v>
      </c>
      <c r="D23" s="493">
        <v>30</v>
      </c>
      <c r="E23" s="493">
        <v>30</v>
      </c>
      <c r="F23" s="390"/>
      <c r="G23" s="376">
        <f t="shared" si="0"/>
        <v>0</v>
      </c>
      <c r="H23" s="376">
        <f t="shared" ref="H23:H24" si="8">E23-B23</f>
        <v>0</v>
      </c>
      <c r="I23" s="376"/>
      <c r="J23" s="493">
        <v>30</v>
      </c>
      <c r="K23" s="493">
        <v>30</v>
      </c>
      <c r="L23" s="389"/>
      <c r="M23" s="376">
        <f t="shared" si="2"/>
        <v>0</v>
      </c>
      <c r="N23" s="366">
        <f t="shared" ref="N23:N24" si="9">K23-E23</f>
        <v>0</v>
      </c>
    </row>
    <row r="24" spans="1:14" ht="12.75" customHeight="1" x14ac:dyDescent="0.25">
      <c r="A24" s="365" t="s">
        <v>283</v>
      </c>
      <c r="B24" s="493">
        <v>12</v>
      </c>
      <c r="D24" s="493">
        <v>12</v>
      </c>
      <c r="E24" s="493">
        <v>12</v>
      </c>
      <c r="F24" s="390"/>
      <c r="G24" s="376">
        <f t="shared" si="0"/>
        <v>0</v>
      </c>
      <c r="H24" s="376">
        <f t="shared" si="8"/>
        <v>0</v>
      </c>
      <c r="I24" s="376"/>
      <c r="J24" s="493">
        <v>5</v>
      </c>
      <c r="K24" s="493">
        <v>5</v>
      </c>
      <c r="L24" s="389"/>
      <c r="M24" s="376">
        <f t="shared" si="2"/>
        <v>0</v>
      </c>
      <c r="N24" s="366">
        <f t="shared" si="9"/>
        <v>-7</v>
      </c>
    </row>
    <row r="25" spans="1:14" ht="12.75" customHeight="1" x14ac:dyDescent="0.25">
      <c r="A25" s="365" t="s">
        <v>287</v>
      </c>
      <c r="B25" s="367">
        <v>4550</v>
      </c>
      <c r="D25" s="367">
        <v>4000</v>
      </c>
      <c r="E25" s="367">
        <v>4000</v>
      </c>
      <c r="F25" s="390"/>
      <c r="G25" s="376">
        <f t="shared" si="0"/>
        <v>0</v>
      </c>
      <c r="H25" s="376">
        <f t="shared" si="1"/>
        <v>-550</v>
      </c>
      <c r="I25" s="376"/>
      <c r="J25" s="367">
        <v>4100</v>
      </c>
      <c r="K25" s="367">
        <v>4100</v>
      </c>
      <c r="L25" s="389"/>
      <c r="M25" s="376">
        <f t="shared" si="2"/>
        <v>0</v>
      </c>
      <c r="N25" s="366">
        <f t="shared" si="3"/>
        <v>100</v>
      </c>
    </row>
    <row r="26" spans="1:14" ht="12.75" customHeight="1" x14ac:dyDescent="0.25">
      <c r="A26" s="365" t="s">
        <v>288</v>
      </c>
      <c r="B26" s="493">
        <v>689</v>
      </c>
      <c r="D26" s="493">
        <v>700</v>
      </c>
      <c r="E26" s="493">
        <v>800</v>
      </c>
      <c r="F26" s="390"/>
      <c r="G26" s="376">
        <f t="shared" si="0"/>
        <v>100</v>
      </c>
      <c r="H26" s="376">
        <f t="shared" si="1"/>
        <v>111</v>
      </c>
      <c r="I26" s="376"/>
      <c r="J26" s="493">
        <v>620</v>
      </c>
      <c r="K26" s="493">
        <v>620</v>
      </c>
      <c r="L26" s="389"/>
      <c r="M26" s="376">
        <f t="shared" si="2"/>
        <v>0</v>
      </c>
      <c r="N26" s="366">
        <f t="shared" si="3"/>
        <v>-180</v>
      </c>
    </row>
    <row r="27" spans="1:14" ht="12.75" customHeight="1" x14ac:dyDescent="0.25">
      <c r="A27" s="365" t="s">
        <v>289</v>
      </c>
      <c r="B27" s="493">
        <v>105</v>
      </c>
      <c r="D27" s="493">
        <v>100</v>
      </c>
      <c r="E27" s="493">
        <v>100</v>
      </c>
      <c r="F27" s="390"/>
      <c r="G27" s="376">
        <f t="shared" si="0"/>
        <v>0</v>
      </c>
      <c r="H27" s="376">
        <f t="shared" si="1"/>
        <v>-5</v>
      </c>
      <c r="I27" s="376"/>
      <c r="J27" s="493">
        <v>100</v>
      </c>
      <c r="K27" s="493">
        <v>100</v>
      </c>
      <c r="L27" s="389"/>
      <c r="M27" s="376">
        <f t="shared" si="2"/>
        <v>0</v>
      </c>
      <c r="N27" s="366">
        <f t="shared" si="3"/>
        <v>0</v>
      </c>
    </row>
    <row r="28" spans="1:14" ht="12.75" customHeight="1" x14ac:dyDescent="0.25">
      <c r="A28" s="365" t="s">
        <v>291</v>
      </c>
      <c r="B28" s="493">
        <v>153</v>
      </c>
      <c r="D28" s="493">
        <v>100</v>
      </c>
      <c r="E28" s="493">
        <v>100</v>
      </c>
      <c r="F28" s="390"/>
      <c r="G28" s="376">
        <f t="shared" si="0"/>
        <v>0</v>
      </c>
      <c r="H28" s="376">
        <f t="shared" si="1"/>
        <v>-53</v>
      </c>
      <c r="I28" s="376"/>
      <c r="J28" s="493">
        <v>120</v>
      </c>
      <c r="K28" s="493">
        <v>120</v>
      </c>
      <c r="L28" s="389"/>
      <c r="M28" s="376">
        <f t="shared" si="2"/>
        <v>0</v>
      </c>
      <c r="N28" s="366">
        <f t="shared" si="3"/>
        <v>20</v>
      </c>
    </row>
    <row r="29" spans="1:14" ht="12.75" customHeight="1" x14ac:dyDescent="0.25">
      <c r="A29" s="365" t="s">
        <v>313</v>
      </c>
      <c r="B29" s="493">
        <v>111</v>
      </c>
      <c r="D29" s="493">
        <v>115</v>
      </c>
      <c r="E29" s="493">
        <v>115</v>
      </c>
      <c r="F29" s="390"/>
      <c r="G29" s="376">
        <f t="shared" si="0"/>
        <v>0</v>
      </c>
      <c r="H29" s="376">
        <f t="shared" si="1"/>
        <v>4</v>
      </c>
      <c r="I29" s="376"/>
      <c r="J29" s="493">
        <v>125</v>
      </c>
      <c r="K29" s="493">
        <v>125</v>
      </c>
      <c r="L29" s="389"/>
      <c r="M29" s="376">
        <f t="shared" si="2"/>
        <v>0</v>
      </c>
      <c r="N29" s="366">
        <f t="shared" si="3"/>
        <v>10</v>
      </c>
    </row>
    <row r="30" spans="1:14" ht="12.75" customHeight="1" x14ac:dyDescent="0.25">
      <c r="A30" s="365" t="s">
        <v>312</v>
      </c>
      <c r="B30" s="493">
        <v>100</v>
      </c>
      <c r="D30" s="493">
        <v>100</v>
      </c>
      <c r="E30" s="493">
        <v>100</v>
      </c>
      <c r="F30" s="390"/>
      <c r="G30" s="376">
        <f t="shared" si="0"/>
        <v>0</v>
      </c>
      <c r="H30" s="376">
        <f t="shared" si="1"/>
        <v>0</v>
      </c>
      <c r="I30" s="376"/>
      <c r="J30" s="493">
        <v>105</v>
      </c>
      <c r="K30" s="493">
        <v>105</v>
      </c>
      <c r="L30" s="389"/>
      <c r="M30" s="376">
        <f t="shared" si="2"/>
        <v>0</v>
      </c>
      <c r="N30" s="366">
        <f t="shared" si="3"/>
        <v>5</v>
      </c>
    </row>
    <row r="31" spans="1:14" ht="12.75" customHeight="1" x14ac:dyDescent="0.25">
      <c r="A31" s="365" t="s">
        <v>294</v>
      </c>
      <c r="B31" s="493">
        <v>91</v>
      </c>
      <c r="D31" s="493">
        <v>130</v>
      </c>
      <c r="E31" s="493">
        <v>150</v>
      </c>
      <c r="F31" s="390"/>
      <c r="G31" s="376">
        <f t="shared" si="0"/>
        <v>20</v>
      </c>
      <c r="H31" s="376">
        <f t="shared" ref="H31" si="10">E31-B31</f>
        <v>59</v>
      </c>
      <c r="I31" s="376"/>
      <c r="J31" s="493">
        <v>90</v>
      </c>
      <c r="K31" s="493">
        <v>90</v>
      </c>
      <c r="L31" s="389"/>
      <c r="M31" s="376">
        <f t="shared" si="2"/>
        <v>0</v>
      </c>
      <c r="N31" s="366">
        <f t="shared" ref="N31" si="11">K31-E31</f>
        <v>-60</v>
      </c>
    </row>
    <row r="32" spans="1:14" ht="12.75" customHeight="1" x14ac:dyDescent="0.25">
      <c r="A32" s="365" t="s">
        <v>296</v>
      </c>
      <c r="B32" s="367">
        <v>7562</v>
      </c>
      <c r="D32" s="486">
        <v>5500</v>
      </c>
      <c r="E32" s="486">
        <v>5500</v>
      </c>
      <c r="F32" s="390"/>
      <c r="G32" s="376">
        <f t="shared" si="0"/>
        <v>0</v>
      </c>
      <c r="H32" s="376">
        <f t="shared" si="1"/>
        <v>-2062</v>
      </c>
      <c r="I32" s="376"/>
      <c r="J32" s="486">
        <v>7000</v>
      </c>
      <c r="K32" s="486">
        <v>7000</v>
      </c>
      <c r="L32" s="389"/>
      <c r="M32" s="376">
        <f t="shared" si="2"/>
        <v>0</v>
      </c>
      <c r="N32" s="366">
        <f t="shared" si="3"/>
        <v>1500</v>
      </c>
    </row>
    <row r="33" spans="1:15" ht="12.75" customHeight="1" x14ac:dyDescent="0.25">
      <c r="A33" s="365" t="s">
        <v>297</v>
      </c>
      <c r="B33" s="493">
        <v>202</v>
      </c>
      <c r="D33" s="493">
        <v>25</v>
      </c>
      <c r="E33" s="493">
        <v>225</v>
      </c>
      <c r="F33" s="390"/>
      <c r="G33" s="376">
        <f t="shared" si="0"/>
        <v>200</v>
      </c>
      <c r="H33" s="376">
        <f t="shared" si="1"/>
        <v>23</v>
      </c>
      <c r="I33" s="376"/>
      <c r="J33" s="493">
        <v>25</v>
      </c>
      <c r="K33" s="493">
        <v>200</v>
      </c>
      <c r="L33" s="389"/>
      <c r="M33" s="376">
        <f t="shared" si="2"/>
        <v>175</v>
      </c>
      <c r="N33" s="366">
        <f t="shared" si="3"/>
        <v>-25</v>
      </c>
    </row>
    <row r="34" spans="1:15" ht="12.75" customHeight="1" x14ac:dyDescent="0.25">
      <c r="A34" s="365" t="s">
        <v>299</v>
      </c>
      <c r="B34" s="367">
        <v>3138</v>
      </c>
      <c r="D34" s="367">
        <v>3100</v>
      </c>
      <c r="E34" s="367">
        <v>2900</v>
      </c>
      <c r="F34" s="390"/>
      <c r="G34" s="376">
        <f t="shared" si="0"/>
        <v>-200</v>
      </c>
      <c r="H34" s="376">
        <f t="shared" si="1"/>
        <v>-238</v>
      </c>
      <c r="I34" s="376"/>
      <c r="J34" s="367">
        <v>3100</v>
      </c>
      <c r="K34" s="367">
        <v>3050</v>
      </c>
      <c r="L34" s="389"/>
      <c r="M34" s="376">
        <f t="shared" si="2"/>
        <v>-50</v>
      </c>
      <c r="N34" s="366">
        <f t="shared" si="3"/>
        <v>150</v>
      </c>
    </row>
    <row r="35" spans="1:15" ht="12.75" customHeight="1" x14ac:dyDescent="0.25">
      <c r="A35" s="365" t="s">
        <v>300</v>
      </c>
      <c r="B35" s="493">
        <v>809</v>
      </c>
      <c r="D35" s="493">
        <v>850</v>
      </c>
      <c r="E35" s="493">
        <v>835</v>
      </c>
      <c r="F35" s="390"/>
      <c r="G35" s="376">
        <f t="shared" si="0"/>
        <v>-15</v>
      </c>
      <c r="H35" s="376">
        <f t="shared" si="1"/>
        <v>26</v>
      </c>
      <c r="I35" s="376"/>
      <c r="J35" s="493">
        <v>850</v>
      </c>
      <c r="K35" s="493">
        <v>820</v>
      </c>
      <c r="L35" s="389"/>
      <c r="M35" s="376">
        <f t="shared" si="2"/>
        <v>-30</v>
      </c>
      <c r="N35" s="366">
        <f t="shared" si="3"/>
        <v>-15</v>
      </c>
    </row>
    <row r="36" spans="1:15" s="460" customFormat="1" ht="12.75" customHeight="1" x14ac:dyDescent="0.25">
      <c r="A36" s="454" t="s">
        <v>302</v>
      </c>
      <c r="B36" s="367">
        <v>6581</v>
      </c>
      <c r="C36" s="455"/>
      <c r="D36" s="367">
        <v>6600</v>
      </c>
      <c r="E36" s="367">
        <v>6400</v>
      </c>
      <c r="F36" s="456"/>
      <c r="G36" s="485">
        <f t="shared" si="0"/>
        <v>-200</v>
      </c>
      <c r="H36" s="457">
        <f t="shared" si="1"/>
        <v>-181</v>
      </c>
      <c r="I36" s="457"/>
      <c r="J36" s="367">
        <v>6300</v>
      </c>
      <c r="K36" s="367">
        <v>6300</v>
      </c>
      <c r="L36" s="458"/>
      <c r="M36" s="376">
        <f t="shared" si="2"/>
        <v>0</v>
      </c>
      <c r="N36" s="453">
        <f t="shared" si="3"/>
        <v>-100</v>
      </c>
      <c r="O36" s="459"/>
    </row>
    <row r="37" spans="1:15" s="460" customFormat="1" ht="12.75" customHeight="1" x14ac:dyDescent="0.25">
      <c r="A37" s="454" t="s">
        <v>303</v>
      </c>
      <c r="B37" s="456">
        <f>SUM(B7:B36)</f>
        <v>43468</v>
      </c>
      <c r="C37" s="455"/>
      <c r="D37" s="456">
        <v>42797</v>
      </c>
      <c r="E37" s="456">
        <f>SUM(E7:E36)</f>
        <v>43477</v>
      </c>
      <c r="F37" s="456"/>
      <c r="G37" s="456">
        <f>SUM(G7:G36)</f>
        <v>680</v>
      </c>
      <c r="H37" s="456">
        <f>SUM(H7:H36)</f>
        <v>9</v>
      </c>
      <c r="I37" s="456"/>
      <c r="J37" s="456">
        <v>44040</v>
      </c>
      <c r="K37" s="456">
        <f>SUM(K7:K36)</f>
        <v>44080</v>
      </c>
      <c r="L37" s="458"/>
      <c r="M37" s="376">
        <f t="shared" si="2"/>
        <v>40</v>
      </c>
      <c r="N37" s="453">
        <f t="shared" si="3"/>
        <v>603</v>
      </c>
      <c r="O37" s="459"/>
    </row>
    <row r="38" spans="1:15" s="460" customFormat="1" ht="12.75" customHeight="1" x14ac:dyDescent="0.25">
      <c r="A38" s="454" t="s">
        <v>311</v>
      </c>
      <c r="B38" s="462">
        <f t="shared" ref="B38" si="12">B40-B37</f>
        <v>143</v>
      </c>
      <c r="C38" s="455"/>
      <c r="D38" s="462">
        <v>206</v>
      </c>
      <c r="E38" s="462">
        <f t="shared" ref="E38" si="13">E40-E37</f>
        <v>206</v>
      </c>
      <c r="F38" s="461"/>
      <c r="G38" s="462">
        <f t="shared" ref="G38:H38" si="14">G40-G37</f>
        <v>0</v>
      </c>
      <c r="H38" s="462">
        <f t="shared" si="14"/>
        <v>63</v>
      </c>
      <c r="I38" s="462"/>
      <c r="J38" s="462">
        <v>183</v>
      </c>
      <c r="K38" s="462">
        <f t="shared" ref="K38" si="15">K40-K37</f>
        <v>183</v>
      </c>
      <c r="L38" s="463"/>
      <c r="M38" s="376">
        <f t="shared" si="2"/>
        <v>0</v>
      </c>
      <c r="N38" s="453">
        <f t="shared" si="3"/>
        <v>-23</v>
      </c>
      <c r="O38" s="459"/>
    </row>
    <row r="39" spans="1:15" s="460" customFormat="1" ht="8.4" customHeight="1" x14ac:dyDescent="0.25">
      <c r="A39" s="454"/>
      <c r="B39" s="461"/>
      <c r="C39" s="455"/>
      <c r="D39" s="461"/>
      <c r="E39" s="461"/>
      <c r="F39" s="461"/>
      <c r="G39" s="461"/>
      <c r="H39" s="457"/>
      <c r="I39" s="461"/>
      <c r="J39" s="461"/>
      <c r="K39" s="461"/>
      <c r="L39" s="463"/>
      <c r="M39" s="376"/>
      <c r="N39" s="463"/>
      <c r="O39" s="459"/>
    </row>
    <row r="40" spans="1:15" s="460" customFormat="1" ht="12.75" customHeight="1" x14ac:dyDescent="0.25">
      <c r="A40" s="464" t="s">
        <v>305</v>
      </c>
      <c r="B40" s="456">
        <v>43611</v>
      </c>
      <c r="C40" s="455"/>
      <c r="D40" s="456">
        <v>43003</v>
      </c>
      <c r="E40" s="456">
        <v>43683</v>
      </c>
      <c r="F40" s="456"/>
      <c r="G40" s="457">
        <f>E40-D40</f>
        <v>680</v>
      </c>
      <c r="H40" s="457">
        <f>E40-B40</f>
        <v>72</v>
      </c>
      <c r="I40" s="457"/>
      <c r="J40" s="456">
        <v>44223</v>
      </c>
      <c r="K40" s="456">
        <v>44263</v>
      </c>
      <c r="L40" s="458"/>
      <c r="M40" s="376">
        <f t="shared" si="2"/>
        <v>40</v>
      </c>
      <c r="N40" s="453">
        <f>K40-E40</f>
        <v>580</v>
      </c>
      <c r="O40" s="465"/>
    </row>
    <row r="41" spans="1:15" s="460" customFormat="1" ht="12.75" customHeight="1" x14ac:dyDescent="0.25">
      <c r="A41" s="454"/>
      <c r="B41" s="456"/>
      <c r="C41" s="455"/>
      <c r="D41" s="456"/>
      <c r="E41" s="456"/>
      <c r="F41" s="456"/>
      <c r="G41" s="457"/>
      <c r="H41" s="457"/>
      <c r="I41" s="457"/>
      <c r="J41" s="456"/>
      <c r="K41" s="456"/>
      <c r="L41" s="458"/>
      <c r="M41" s="497"/>
      <c r="N41" s="453"/>
      <c r="O41" s="459"/>
    </row>
    <row r="42" spans="1:15" s="460" customFormat="1" ht="12.75" customHeight="1" x14ac:dyDescent="0.25">
      <c r="A42" s="454" t="s">
        <v>310</v>
      </c>
      <c r="B42" s="466">
        <v>7.2050745788421314E-2</v>
      </c>
      <c r="C42" s="455"/>
      <c r="D42" s="466">
        <v>7.2087993860893429E-2</v>
      </c>
      <c r="E42" s="466">
        <f>E34/E40</f>
        <v>6.6387381819014268E-2</v>
      </c>
      <c r="F42" s="466"/>
      <c r="G42" s="467" t="s">
        <v>45</v>
      </c>
      <c r="H42" s="467" t="s">
        <v>45</v>
      </c>
      <c r="I42" s="457"/>
      <c r="J42" s="466">
        <v>7.0099269610835985E-2</v>
      </c>
      <c r="K42" s="466">
        <f>K34/K40</f>
        <v>6.8906310010618352E-2</v>
      </c>
      <c r="L42" s="468"/>
      <c r="M42" s="376">
        <f t="shared" ref="M42" si="16">K42-J42</f>
        <v>-1.1929596002176329E-3</v>
      </c>
      <c r="N42" s="469" t="s">
        <v>45</v>
      </c>
      <c r="O42" s="459"/>
    </row>
    <row r="43" spans="1:15" ht="12.75" customHeight="1" x14ac:dyDescent="0.25">
      <c r="A43" s="373"/>
      <c r="B43" s="401"/>
      <c r="C43" s="402"/>
      <c r="D43" s="401"/>
      <c r="E43" s="401"/>
      <c r="F43" s="401"/>
      <c r="G43" s="374"/>
      <c r="H43" s="374"/>
      <c r="I43" s="374"/>
      <c r="J43" s="401"/>
      <c r="K43" s="401"/>
      <c r="L43" s="400"/>
      <c r="M43" s="375"/>
      <c r="N43" s="375"/>
    </row>
    <row r="44" spans="1:15" ht="14.25" customHeight="1" x14ac:dyDescent="0.25">
      <c r="A44" s="399" t="s">
        <v>309</v>
      </c>
      <c r="B44" s="395"/>
      <c r="D44" s="395"/>
      <c r="E44" s="395"/>
      <c r="F44" s="395"/>
      <c r="G44" s="376"/>
      <c r="H44" s="376"/>
      <c r="I44" s="376"/>
      <c r="J44" s="395"/>
      <c r="K44" s="395"/>
      <c r="L44" s="394"/>
      <c r="M44" s="393"/>
      <c r="N44" s="393"/>
    </row>
    <row r="45" spans="1:15" ht="12" customHeight="1" x14ac:dyDescent="0.25">
      <c r="A45" s="399" t="s">
        <v>308</v>
      </c>
      <c r="B45" s="398"/>
      <c r="D45" s="398"/>
      <c r="E45" s="398"/>
      <c r="F45" s="395"/>
      <c r="G45" s="376"/>
      <c r="H45" s="376"/>
      <c r="I45" s="376"/>
      <c r="J45" s="398"/>
      <c r="K45" s="398"/>
      <c r="L45" s="394"/>
      <c r="M45" s="397"/>
      <c r="N45" s="393"/>
    </row>
    <row r="46" spans="1:15" ht="12" customHeight="1" x14ac:dyDescent="0.3">
      <c r="A46" s="219" t="s">
        <v>307</v>
      </c>
      <c r="B46" s="395"/>
      <c r="D46" s="395"/>
      <c r="E46" s="395"/>
      <c r="F46" s="395"/>
      <c r="G46" s="376"/>
      <c r="H46" s="376"/>
      <c r="I46" s="376"/>
      <c r="J46" s="395"/>
      <c r="K46" s="395"/>
      <c r="L46" s="394"/>
      <c r="M46" s="393"/>
      <c r="N46" s="393"/>
    </row>
    <row r="47" spans="1:15" ht="12" customHeight="1" x14ac:dyDescent="0.3">
      <c r="A47" s="19" t="s">
        <v>438</v>
      </c>
      <c r="B47" s="395"/>
      <c r="D47" s="395"/>
      <c r="E47" s="395"/>
      <c r="F47" s="395"/>
      <c r="G47" s="376"/>
      <c r="H47" s="376"/>
      <c r="I47" s="376"/>
      <c r="J47" s="395"/>
      <c r="K47" s="395"/>
      <c r="L47" s="394"/>
      <c r="M47" s="393"/>
      <c r="N47" s="393"/>
    </row>
    <row r="48" spans="1:15" x14ac:dyDescent="0.25">
      <c r="B48" s="392"/>
      <c r="D48" s="392"/>
      <c r="E48" s="392"/>
      <c r="F48" s="390"/>
      <c r="G48" s="391"/>
      <c r="H48" s="391"/>
      <c r="I48" s="391"/>
      <c r="J48" s="392"/>
      <c r="K48" s="392"/>
      <c r="L48" s="389"/>
      <c r="M48" s="219"/>
      <c r="N48" s="219"/>
    </row>
    <row r="49" spans="2:14" x14ac:dyDescent="0.25">
      <c r="B49" s="390"/>
      <c r="D49" s="390"/>
      <c r="E49" s="390"/>
      <c r="F49" s="390"/>
      <c r="G49" s="391"/>
      <c r="H49" s="391"/>
      <c r="I49" s="391"/>
      <c r="J49" s="390"/>
      <c r="K49" s="390"/>
      <c r="L49" s="389"/>
      <c r="M49" s="219"/>
      <c r="N49" s="219"/>
    </row>
    <row r="50" spans="2:14" x14ac:dyDescent="0.25">
      <c r="B50" s="390"/>
      <c r="D50" s="390"/>
      <c r="E50" s="390"/>
      <c r="F50" s="390"/>
      <c r="G50" s="391"/>
      <c r="H50" s="391"/>
      <c r="I50" s="391"/>
      <c r="J50" s="390"/>
      <c r="K50" s="390"/>
      <c r="L50" s="389"/>
      <c r="M50" s="219"/>
      <c r="N50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1" transitionEvaluation="1" transitionEntry="1"/>
  <dimension ref="A1:AB168"/>
  <sheetViews>
    <sheetView showGridLines="0" zoomScale="120" zoomScaleNormal="12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5" x14ac:dyDescent="0.25"/>
  <cols>
    <col min="1" max="1" width="19" style="219" customWidth="1"/>
    <col min="2" max="2" width="9.33203125" style="219" customWidth="1"/>
    <col min="3" max="3" width="1.6640625" style="219" customWidth="1"/>
    <col min="4" max="5" width="9.33203125" style="391" customWidth="1"/>
    <col min="6" max="6" width="2.6640625" style="219" customWidth="1"/>
    <col min="7" max="7" width="7.08203125" style="219" customWidth="1"/>
    <col min="8" max="8" width="9.08203125" style="219" customWidth="1"/>
    <col min="9" max="9" width="3" style="219" customWidth="1"/>
    <col min="10" max="10" width="9.33203125" style="391" customWidth="1"/>
    <col min="11" max="11" width="1.9140625" style="391" customWidth="1"/>
    <col min="12" max="12" width="9.33203125" style="391" customWidth="1"/>
    <col min="13" max="13" width="9.33203125" style="219" customWidth="1"/>
    <col min="14" max="14" width="9.08203125" style="219" customWidth="1"/>
    <col min="15" max="22" width="9.6640625" style="219" customWidth="1"/>
    <col min="23" max="23" width="12.6640625" style="219" customWidth="1"/>
    <col min="24" max="16384" width="8.6640625" style="219"/>
  </cols>
  <sheetData>
    <row r="1" spans="1:26" ht="15.75" customHeight="1" x14ac:dyDescent="0.25">
      <c r="A1" s="346" t="s">
        <v>371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5">
      <c r="A2" s="276"/>
      <c r="B2" s="215"/>
      <c r="C2" s="435"/>
      <c r="D2" s="208"/>
      <c r="E2" s="208"/>
      <c r="F2" s="350" t="s">
        <v>375</v>
      </c>
      <c r="G2" s="351"/>
      <c r="H2" s="351"/>
      <c r="I2" s="413"/>
      <c r="J2" s="208"/>
      <c r="K2" s="350" t="s">
        <v>407</v>
      </c>
      <c r="L2" s="208"/>
      <c r="M2" s="351"/>
      <c r="N2" s="351"/>
      <c r="W2" s="224"/>
    </row>
    <row r="3" spans="1:26" ht="12.75" customHeight="1" x14ac:dyDescent="0.25">
      <c r="A3" s="276"/>
      <c r="B3" s="410"/>
      <c r="C3" s="410"/>
      <c r="D3" s="410" t="s">
        <v>69</v>
      </c>
      <c r="E3" s="410" t="s">
        <v>70</v>
      </c>
      <c r="F3" s="276"/>
      <c r="G3" s="353" t="s">
        <v>249</v>
      </c>
      <c r="H3" s="353" t="s">
        <v>250</v>
      </c>
      <c r="I3" s="434"/>
      <c r="J3" s="410" t="s">
        <v>69</v>
      </c>
      <c r="K3" s="410"/>
      <c r="L3" s="410" t="s">
        <v>70</v>
      </c>
      <c r="M3" s="353" t="s">
        <v>249</v>
      </c>
      <c r="N3" s="353" t="s">
        <v>250</v>
      </c>
      <c r="O3" s="525"/>
      <c r="W3" s="224"/>
    </row>
    <row r="4" spans="1:26" s="389" customFormat="1" ht="13.5" customHeight="1" x14ac:dyDescent="0.25">
      <c r="A4" s="356" t="s">
        <v>108</v>
      </c>
      <c r="B4" s="408">
        <v>2019</v>
      </c>
      <c r="C4" s="408"/>
      <c r="D4" s="408">
        <v>2020</v>
      </c>
      <c r="E4" s="408">
        <v>2020</v>
      </c>
      <c r="F4" s="433"/>
      <c r="G4" s="351" t="s">
        <v>251</v>
      </c>
      <c r="H4" s="351" t="s">
        <v>252</v>
      </c>
      <c r="I4" s="358"/>
      <c r="J4" s="408">
        <v>2020</v>
      </c>
      <c r="K4" s="408"/>
      <c r="L4" s="408">
        <v>2020</v>
      </c>
      <c r="M4" s="351" t="s">
        <v>251</v>
      </c>
      <c r="N4" s="351" t="s">
        <v>252</v>
      </c>
      <c r="O4" s="526"/>
      <c r="W4" s="432"/>
      <c r="Y4" s="432"/>
      <c r="Z4" s="432"/>
    </row>
    <row r="5" spans="1:26" s="362" customFormat="1" ht="12.75" customHeight="1" x14ac:dyDescent="0.25">
      <c r="A5" s="428"/>
      <c r="B5" s="430"/>
      <c r="C5" s="393"/>
      <c r="D5" s="431"/>
      <c r="E5" s="431"/>
      <c r="H5" s="430" t="s">
        <v>333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5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5">
      <c r="A7" s="428" t="s">
        <v>254</v>
      </c>
      <c r="B7" s="493">
        <v>220</v>
      </c>
      <c r="C7" s="429"/>
      <c r="D7" s="493">
        <v>230</v>
      </c>
      <c r="E7" s="493">
        <v>230</v>
      </c>
      <c r="F7" s="429"/>
      <c r="G7" s="370">
        <f t="shared" ref="G7:G44" si="0">E7-D7</f>
        <v>0</v>
      </c>
      <c r="H7" s="370">
        <f t="shared" ref="H7:H42" si="1">E7-B7</f>
        <v>10</v>
      </c>
      <c r="I7" s="429"/>
      <c r="J7" s="493">
        <v>270</v>
      </c>
      <c r="K7" s="493"/>
      <c r="L7" s="493">
        <v>270</v>
      </c>
      <c r="M7" s="370">
        <f>L7-J7</f>
        <v>0</v>
      </c>
      <c r="N7" s="370">
        <f t="shared" ref="N7:N42" si="2">L7-E7</f>
        <v>40</v>
      </c>
      <c r="O7" s="556"/>
      <c r="V7" s="426"/>
      <c r="X7" s="425"/>
      <c r="Y7" s="425"/>
    </row>
    <row r="8" spans="1:26" s="362" customFormat="1" ht="12.9" customHeight="1" x14ac:dyDescent="0.25">
      <c r="A8" s="428" t="s">
        <v>256</v>
      </c>
      <c r="B8" s="493">
        <v>212</v>
      </c>
      <c r="C8" s="394"/>
      <c r="D8" s="493">
        <v>300</v>
      </c>
      <c r="E8" s="493">
        <v>300</v>
      </c>
      <c r="F8" s="394"/>
      <c r="G8" s="427">
        <f t="shared" si="0"/>
        <v>0</v>
      </c>
      <c r="H8" s="366">
        <f t="shared" si="1"/>
        <v>88</v>
      </c>
      <c r="I8" s="394"/>
      <c r="J8" s="493">
        <v>220</v>
      </c>
      <c r="K8" s="493"/>
      <c r="L8" s="493">
        <v>220</v>
      </c>
      <c r="M8" s="370">
        <f t="shared" ref="M8:M73" si="3">L8-J8</f>
        <v>0</v>
      </c>
      <c r="N8" s="427">
        <f t="shared" si="2"/>
        <v>-80</v>
      </c>
      <c r="O8" s="557"/>
      <c r="V8" s="426"/>
      <c r="X8" s="425"/>
      <c r="Y8" s="425"/>
    </row>
    <row r="9" spans="1:26" ht="12.75" customHeight="1" x14ac:dyDescent="0.25">
      <c r="A9" s="422" t="s">
        <v>257</v>
      </c>
      <c r="B9" s="367">
        <v>80</v>
      </c>
      <c r="C9" s="366"/>
      <c r="D9" s="493">
        <v>100</v>
      </c>
      <c r="E9" s="493">
        <v>100</v>
      </c>
      <c r="F9" s="366"/>
      <c r="G9" s="366">
        <f t="shared" si="0"/>
        <v>0</v>
      </c>
      <c r="H9" s="366">
        <f t="shared" si="1"/>
        <v>20</v>
      </c>
      <c r="I9" s="366"/>
      <c r="J9" s="493">
        <v>100</v>
      </c>
      <c r="K9" s="493"/>
      <c r="L9" s="493">
        <v>100</v>
      </c>
      <c r="M9" s="370">
        <f t="shared" si="3"/>
        <v>0</v>
      </c>
      <c r="N9" s="366">
        <f t="shared" si="2"/>
        <v>0</v>
      </c>
      <c r="O9" s="554"/>
      <c r="V9" s="220"/>
      <c r="X9" s="236"/>
      <c r="Y9" s="236"/>
    </row>
    <row r="10" spans="1:26" ht="12.75" customHeight="1" x14ac:dyDescent="0.25">
      <c r="A10" s="422" t="s">
        <v>425</v>
      </c>
      <c r="B10" s="367">
        <v>550</v>
      </c>
      <c r="C10" s="366"/>
      <c r="D10" s="493">
        <v>600</v>
      </c>
      <c r="E10" s="493">
        <v>600</v>
      </c>
      <c r="F10" s="366"/>
      <c r="G10" s="366">
        <f t="shared" ref="G10:G13" si="4">E10-D10</f>
        <v>0</v>
      </c>
      <c r="H10" s="366">
        <f t="shared" ref="H10:H13" si="5">E10-B10</f>
        <v>50</v>
      </c>
      <c r="I10" s="366"/>
      <c r="J10" s="493">
        <v>625</v>
      </c>
      <c r="K10" s="493"/>
      <c r="L10" s="493">
        <v>625</v>
      </c>
      <c r="M10" s="370">
        <f t="shared" ref="M10:M13" si="6">L10-J10</f>
        <v>0</v>
      </c>
      <c r="N10" s="366">
        <f t="shared" ref="N10:N13" si="7">L10-E10</f>
        <v>25</v>
      </c>
      <c r="O10" s="554"/>
      <c r="V10" s="220"/>
      <c r="X10" s="236"/>
      <c r="Y10" s="236"/>
    </row>
    <row r="11" spans="1:26" ht="12.75" customHeight="1" x14ac:dyDescent="0.25">
      <c r="A11" s="422" t="s">
        <v>258</v>
      </c>
      <c r="B11" s="493">
        <v>691</v>
      </c>
      <c r="C11" s="366"/>
      <c r="D11" s="493">
        <v>850</v>
      </c>
      <c r="E11" s="493">
        <v>850</v>
      </c>
      <c r="F11" s="366"/>
      <c r="G11" s="366">
        <f t="shared" si="4"/>
        <v>0</v>
      </c>
      <c r="H11" s="366">
        <f t="shared" si="5"/>
        <v>159</v>
      </c>
      <c r="I11" s="366"/>
      <c r="J11" s="493">
        <v>800</v>
      </c>
      <c r="K11" s="493"/>
      <c r="L11" s="493">
        <v>800</v>
      </c>
      <c r="M11" s="370">
        <f t="shared" si="6"/>
        <v>0</v>
      </c>
      <c r="N11" s="366">
        <f t="shared" si="7"/>
        <v>-50</v>
      </c>
      <c r="O11" s="554"/>
      <c r="V11" s="220"/>
      <c r="X11" s="236"/>
      <c r="Y11" s="236"/>
    </row>
    <row r="12" spans="1:26" ht="12.75" customHeight="1" x14ac:dyDescent="0.25">
      <c r="A12" s="422" t="s">
        <v>426</v>
      </c>
      <c r="B12" s="493">
        <v>600</v>
      </c>
      <c r="C12" s="366"/>
      <c r="D12" s="493">
        <v>600</v>
      </c>
      <c r="E12" s="493">
        <v>600</v>
      </c>
      <c r="F12" s="366"/>
      <c r="G12" s="366">
        <f t="shared" si="4"/>
        <v>0</v>
      </c>
      <c r="H12" s="366">
        <f t="shared" si="5"/>
        <v>0</v>
      </c>
      <c r="I12" s="366"/>
      <c r="J12" s="493">
        <v>600</v>
      </c>
      <c r="K12" s="493"/>
      <c r="L12" s="493">
        <v>600</v>
      </c>
      <c r="M12" s="370">
        <f t="shared" si="6"/>
        <v>0</v>
      </c>
      <c r="N12" s="366">
        <f t="shared" si="7"/>
        <v>0</v>
      </c>
      <c r="O12" s="554"/>
      <c r="V12" s="220"/>
      <c r="X12" s="236"/>
      <c r="Y12" s="236"/>
    </row>
    <row r="13" spans="1:26" ht="12.75" customHeight="1" x14ac:dyDescent="0.25">
      <c r="A13" s="422" t="s">
        <v>416</v>
      </c>
      <c r="B13" s="493">
        <v>600</v>
      </c>
      <c r="C13" s="366"/>
      <c r="D13" s="493">
        <v>620</v>
      </c>
      <c r="E13" s="493">
        <v>620</v>
      </c>
      <c r="F13" s="366"/>
      <c r="G13" s="366">
        <f t="shared" si="4"/>
        <v>0</v>
      </c>
      <c r="H13" s="366">
        <f t="shared" si="5"/>
        <v>20</v>
      </c>
      <c r="I13" s="366"/>
      <c r="J13" s="493">
        <v>640</v>
      </c>
      <c r="K13" s="493"/>
      <c r="L13" s="493">
        <v>640</v>
      </c>
      <c r="M13" s="370">
        <f t="shared" si="6"/>
        <v>0</v>
      </c>
      <c r="N13" s="366">
        <f t="shared" si="7"/>
        <v>20</v>
      </c>
      <c r="O13" s="554"/>
      <c r="V13" s="220"/>
      <c r="X13" s="236"/>
      <c r="Y13" s="236"/>
    </row>
    <row r="14" spans="1:26" s="234" customFormat="1" ht="12.75" customHeight="1" x14ac:dyDescent="0.25">
      <c r="A14" s="422" t="s">
        <v>332</v>
      </c>
      <c r="B14" s="493">
        <v>421</v>
      </c>
      <c r="C14" s="368"/>
      <c r="D14" s="493">
        <v>425</v>
      </c>
      <c r="E14" s="493">
        <v>425</v>
      </c>
      <c r="F14" s="368"/>
      <c r="G14" s="366">
        <f t="shared" si="0"/>
        <v>0</v>
      </c>
      <c r="H14" s="366">
        <f t="shared" si="1"/>
        <v>4</v>
      </c>
      <c r="I14" s="368"/>
      <c r="J14" s="493">
        <v>430</v>
      </c>
      <c r="K14" s="493"/>
      <c r="L14" s="493">
        <v>430</v>
      </c>
      <c r="M14" s="370">
        <f t="shared" si="3"/>
        <v>0</v>
      </c>
      <c r="N14" s="366">
        <f t="shared" si="2"/>
        <v>5</v>
      </c>
      <c r="O14" s="555"/>
      <c r="V14" s="229"/>
      <c r="X14" s="263"/>
      <c r="Y14" s="263"/>
    </row>
    <row r="15" spans="1:26" ht="12.75" customHeight="1" x14ac:dyDescent="0.25">
      <c r="A15" s="422" t="s">
        <v>261</v>
      </c>
      <c r="B15" s="367">
        <v>2800</v>
      </c>
      <c r="C15" s="366"/>
      <c r="D15" s="367">
        <v>2300</v>
      </c>
      <c r="E15" s="367">
        <v>2300</v>
      </c>
      <c r="F15" s="366"/>
      <c r="G15" s="366">
        <f t="shared" si="0"/>
        <v>0</v>
      </c>
      <c r="H15" s="366">
        <f t="shared" si="1"/>
        <v>-500</v>
      </c>
      <c r="I15" s="366"/>
      <c r="J15" s="367">
        <v>2200</v>
      </c>
      <c r="K15" s="367"/>
      <c r="L15" s="367">
        <v>2200</v>
      </c>
      <c r="M15" s="370">
        <f t="shared" si="3"/>
        <v>0</v>
      </c>
      <c r="N15" s="366">
        <f t="shared" si="2"/>
        <v>-100</v>
      </c>
      <c r="O15" s="554"/>
      <c r="V15" s="220"/>
      <c r="X15" s="236"/>
      <c r="Y15" s="236"/>
    </row>
    <row r="16" spans="1:26" ht="12.75" customHeight="1" x14ac:dyDescent="0.25">
      <c r="A16" s="422" t="s">
        <v>262</v>
      </c>
      <c r="B16" s="493">
        <v>190</v>
      </c>
      <c r="C16" s="366"/>
      <c r="D16" s="493">
        <v>300</v>
      </c>
      <c r="E16" s="493">
        <v>250</v>
      </c>
      <c r="F16" s="366"/>
      <c r="G16" s="366">
        <f t="shared" si="0"/>
        <v>-50</v>
      </c>
      <c r="H16" s="366">
        <f t="shared" si="1"/>
        <v>60</v>
      </c>
      <c r="I16" s="366"/>
      <c r="J16" s="493">
        <v>280</v>
      </c>
      <c r="K16" s="493"/>
      <c r="L16" s="493">
        <v>200</v>
      </c>
      <c r="M16" s="370">
        <f t="shared" si="3"/>
        <v>-80</v>
      </c>
      <c r="N16" s="366">
        <f t="shared" si="2"/>
        <v>-50</v>
      </c>
      <c r="O16" s="554"/>
      <c r="V16" s="220"/>
      <c r="X16" s="236"/>
      <c r="Y16" s="236"/>
    </row>
    <row r="17" spans="1:15" ht="12.75" customHeight="1" x14ac:dyDescent="0.25">
      <c r="A17" s="424" t="s">
        <v>263</v>
      </c>
      <c r="B17" s="367">
        <v>1350</v>
      </c>
      <c r="C17" s="366"/>
      <c r="D17" s="367">
        <v>1100</v>
      </c>
      <c r="E17" s="367">
        <v>1100</v>
      </c>
      <c r="F17" s="366"/>
      <c r="G17" s="366">
        <f t="shared" si="0"/>
        <v>0</v>
      </c>
      <c r="H17" s="366">
        <f t="shared" si="1"/>
        <v>-250</v>
      </c>
      <c r="I17" s="366"/>
      <c r="J17" s="367">
        <v>1200</v>
      </c>
      <c r="K17" s="367"/>
      <c r="L17" s="367">
        <v>1200</v>
      </c>
      <c r="M17" s="370">
        <f t="shared" si="3"/>
        <v>0</v>
      </c>
      <c r="N17" s="366">
        <f t="shared" si="2"/>
        <v>100</v>
      </c>
      <c r="O17" s="554"/>
    </row>
    <row r="18" spans="1:15" ht="12.75" customHeight="1" x14ac:dyDescent="0.25">
      <c r="A18" s="424" t="s">
        <v>264</v>
      </c>
      <c r="B18" s="493">
        <v>457</v>
      </c>
      <c r="C18" s="366"/>
      <c r="D18" s="493">
        <v>470</v>
      </c>
      <c r="E18" s="493">
        <v>470</v>
      </c>
      <c r="F18" s="366"/>
      <c r="G18" s="366">
        <f t="shared" si="0"/>
        <v>0</v>
      </c>
      <c r="H18" s="366">
        <f t="shared" si="1"/>
        <v>13</v>
      </c>
      <c r="I18" s="366"/>
      <c r="J18" s="493">
        <v>500</v>
      </c>
      <c r="K18" s="493"/>
      <c r="L18" s="493">
        <v>500</v>
      </c>
      <c r="M18" s="370">
        <f t="shared" si="3"/>
        <v>0</v>
      </c>
      <c r="N18" s="366">
        <f t="shared" si="2"/>
        <v>30</v>
      </c>
      <c r="O18" s="554"/>
    </row>
    <row r="19" spans="1:15" ht="12.75" customHeight="1" x14ac:dyDescent="0.25">
      <c r="A19" s="424" t="s">
        <v>266</v>
      </c>
      <c r="B19" s="493">
        <v>665</v>
      </c>
      <c r="C19" s="366"/>
      <c r="D19" s="493">
        <v>280</v>
      </c>
      <c r="E19" s="493">
        <v>280</v>
      </c>
      <c r="F19" s="366"/>
      <c r="G19" s="366">
        <f t="shared" si="0"/>
        <v>0</v>
      </c>
      <c r="H19" s="366">
        <f t="shared" si="1"/>
        <v>-385</v>
      </c>
      <c r="I19" s="366"/>
      <c r="J19" s="493">
        <v>250</v>
      </c>
      <c r="K19" s="493"/>
      <c r="L19" s="493">
        <v>250</v>
      </c>
      <c r="M19" s="370">
        <f t="shared" si="3"/>
        <v>0</v>
      </c>
      <c r="N19" s="366">
        <f t="shared" si="2"/>
        <v>-30</v>
      </c>
      <c r="O19" s="554"/>
    </row>
    <row r="20" spans="1:15" ht="12.75" customHeight="1" x14ac:dyDescent="0.25">
      <c r="A20" s="424" t="s">
        <v>409</v>
      </c>
      <c r="B20" s="493">
        <v>520</v>
      </c>
      <c r="C20" s="366"/>
      <c r="D20" s="493">
        <v>560</v>
      </c>
      <c r="E20" s="493">
        <v>560</v>
      </c>
      <c r="F20" s="366"/>
      <c r="G20" s="366">
        <f t="shared" si="0"/>
        <v>0</v>
      </c>
      <c r="H20" s="366">
        <f t="shared" ref="H20" si="8">E20-B20</f>
        <v>40</v>
      </c>
      <c r="I20" s="366"/>
      <c r="J20" s="493">
        <v>580</v>
      </c>
      <c r="K20" s="493"/>
      <c r="L20" s="493">
        <v>580</v>
      </c>
      <c r="M20" s="370">
        <f t="shared" si="3"/>
        <v>0</v>
      </c>
      <c r="N20" s="366">
        <f t="shared" ref="N20" si="9">L20-E20</f>
        <v>20</v>
      </c>
      <c r="O20" s="554"/>
    </row>
    <row r="21" spans="1:15" ht="12.75" customHeight="1" x14ac:dyDescent="0.25">
      <c r="A21" s="424" t="s">
        <v>267</v>
      </c>
      <c r="B21" s="367">
        <v>2159</v>
      </c>
      <c r="C21" s="366"/>
      <c r="D21" s="367">
        <v>2300</v>
      </c>
      <c r="E21" s="367">
        <v>2400</v>
      </c>
      <c r="F21" s="366"/>
      <c r="G21" s="366">
        <f t="shared" si="0"/>
        <v>100</v>
      </c>
      <c r="H21" s="366">
        <f t="shared" si="1"/>
        <v>241</v>
      </c>
      <c r="I21" s="366"/>
      <c r="J21" s="367">
        <v>2350</v>
      </c>
      <c r="K21" s="367"/>
      <c r="L21" s="367">
        <v>2450</v>
      </c>
      <c r="M21" s="370">
        <f t="shared" si="3"/>
        <v>100</v>
      </c>
      <c r="N21" s="366">
        <f t="shared" si="2"/>
        <v>50</v>
      </c>
      <c r="O21" s="554"/>
    </row>
    <row r="22" spans="1:15" ht="12.75" customHeight="1" x14ac:dyDescent="0.25">
      <c r="A22" s="424" t="s">
        <v>268</v>
      </c>
      <c r="B22" s="493">
        <v>900</v>
      </c>
      <c r="C22" s="366"/>
      <c r="D22" s="493">
        <v>900</v>
      </c>
      <c r="E22" s="493">
        <v>900</v>
      </c>
      <c r="F22" s="366"/>
      <c r="G22" s="366">
        <f t="shared" si="0"/>
        <v>0</v>
      </c>
      <c r="H22" s="366">
        <f t="shared" si="1"/>
        <v>0</v>
      </c>
      <c r="I22" s="366"/>
      <c r="J22" s="493">
        <v>950</v>
      </c>
      <c r="K22" s="493"/>
      <c r="L22" s="493">
        <v>950</v>
      </c>
      <c r="M22" s="370">
        <f t="shared" si="3"/>
        <v>0</v>
      </c>
      <c r="N22" s="366">
        <f t="shared" si="2"/>
        <v>50</v>
      </c>
      <c r="O22" s="554"/>
    </row>
    <row r="23" spans="1:15" ht="12.75" customHeight="1" x14ac:dyDescent="0.25">
      <c r="A23" s="424" t="s">
        <v>419</v>
      </c>
      <c r="B23" s="493">
        <v>100</v>
      </c>
      <c r="C23" s="366"/>
      <c r="D23" s="493">
        <v>150</v>
      </c>
      <c r="E23" s="493">
        <v>150</v>
      </c>
      <c r="F23" s="366"/>
      <c r="G23" s="366">
        <f t="shared" si="0"/>
        <v>0</v>
      </c>
      <c r="H23" s="366">
        <f t="shared" si="1"/>
        <v>50</v>
      </c>
      <c r="I23" s="366"/>
      <c r="J23" s="493">
        <v>108</v>
      </c>
      <c r="K23" s="493"/>
      <c r="L23" s="493">
        <v>108</v>
      </c>
      <c r="M23" s="370">
        <f t="shared" si="3"/>
        <v>0</v>
      </c>
      <c r="N23" s="366">
        <f t="shared" si="2"/>
        <v>-42</v>
      </c>
      <c r="O23" s="554"/>
    </row>
    <row r="24" spans="1:15" ht="12.75" customHeight="1" x14ac:dyDescent="0.25">
      <c r="A24" s="424" t="s">
        <v>269</v>
      </c>
      <c r="B24" s="493">
        <v>530</v>
      </c>
      <c r="C24" s="366"/>
      <c r="D24" s="493">
        <v>600</v>
      </c>
      <c r="E24" s="493">
        <v>600</v>
      </c>
      <c r="F24" s="366"/>
      <c r="G24" s="366">
        <f t="shared" si="0"/>
        <v>0</v>
      </c>
      <c r="H24" s="366">
        <f t="shared" si="1"/>
        <v>70</v>
      </c>
      <c r="I24" s="366"/>
      <c r="J24" s="493">
        <v>620</v>
      </c>
      <c r="K24" s="493"/>
      <c r="L24" s="493">
        <v>620</v>
      </c>
      <c r="M24" s="370">
        <f t="shared" si="3"/>
        <v>0</v>
      </c>
      <c r="N24" s="366">
        <f t="shared" si="2"/>
        <v>20</v>
      </c>
      <c r="O24" s="554"/>
    </row>
    <row r="25" spans="1:15" ht="12.75" customHeight="1" x14ac:dyDescent="0.25">
      <c r="A25" s="424" t="s">
        <v>331</v>
      </c>
      <c r="B25" s="493">
        <v>470</v>
      </c>
      <c r="C25" s="366"/>
      <c r="D25" s="493">
        <v>500</v>
      </c>
      <c r="E25" s="493">
        <v>500</v>
      </c>
      <c r="F25" s="366"/>
      <c r="G25" s="366">
        <f t="shared" si="0"/>
        <v>0</v>
      </c>
      <c r="H25" s="366">
        <f t="shared" si="1"/>
        <v>30</v>
      </c>
      <c r="I25" s="366"/>
      <c r="J25" s="493">
        <v>510</v>
      </c>
      <c r="K25" s="493"/>
      <c r="L25" s="493">
        <v>510</v>
      </c>
      <c r="M25" s="370">
        <f t="shared" si="3"/>
        <v>0</v>
      </c>
      <c r="N25" s="366">
        <f t="shared" si="2"/>
        <v>10</v>
      </c>
      <c r="O25" s="554"/>
    </row>
    <row r="26" spans="1:15" ht="12.75" customHeight="1" x14ac:dyDescent="0.25">
      <c r="A26" s="424" t="s">
        <v>330</v>
      </c>
      <c r="B26" s="493">
        <v>130</v>
      </c>
      <c r="C26" s="366"/>
      <c r="D26" s="493">
        <v>170</v>
      </c>
      <c r="E26" s="493">
        <v>170</v>
      </c>
      <c r="F26" s="366"/>
      <c r="G26" s="366">
        <f t="shared" si="0"/>
        <v>0</v>
      </c>
      <c r="H26" s="366">
        <f t="shared" si="1"/>
        <v>40</v>
      </c>
      <c r="I26" s="366"/>
      <c r="J26" s="493">
        <v>150</v>
      </c>
      <c r="K26" s="493"/>
      <c r="L26" s="493">
        <v>150</v>
      </c>
      <c r="M26" s="370">
        <f t="shared" si="3"/>
        <v>0</v>
      </c>
      <c r="N26" s="366">
        <f t="shared" si="2"/>
        <v>-20</v>
      </c>
      <c r="O26" s="554"/>
    </row>
    <row r="27" spans="1:15" ht="12.75" customHeight="1" x14ac:dyDescent="0.25">
      <c r="A27" s="424" t="s">
        <v>329</v>
      </c>
      <c r="B27" s="493">
        <v>317</v>
      </c>
      <c r="C27" s="366"/>
      <c r="D27" s="493">
        <v>330</v>
      </c>
      <c r="E27" s="493">
        <v>330</v>
      </c>
      <c r="F27" s="366"/>
      <c r="G27" s="366">
        <f t="shared" si="0"/>
        <v>0</v>
      </c>
      <c r="H27" s="366">
        <f t="shared" si="1"/>
        <v>13</v>
      </c>
      <c r="I27" s="366"/>
      <c r="J27" s="493">
        <v>330</v>
      </c>
      <c r="K27" s="493"/>
      <c r="L27" s="493">
        <v>330</v>
      </c>
      <c r="M27" s="370">
        <f t="shared" si="3"/>
        <v>0</v>
      </c>
      <c r="N27" s="366">
        <f t="shared" si="2"/>
        <v>0</v>
      </c>
      <c r="O27" s="554"/>
    </row>
    <row r="28" spans="1:15" ht="12.75" customHeight="1" x14ac:dyDescent="0.25">
      <c r="A28" s="424" t="s">
        <v>272</v>
      </c>
      <c r="B28" s="367">
        <v>600</v>
      </c>
      <c r="C28" s="366"/>
      <c r="D28" s="493">
        <v>550</v>
      </c>
      <c r="E28" s="493">
        <v>550</v>
      </c>
      <c r="F28" s="366"/>
      <c r="G28" s="366">
        <f t="shared" si="0"/>
        <v>0</v>
      </c>
      <c r="H28" s="366">
        <f t="shared" si="1"/>
        <v>-50</v>
      </c>
      <c r="I28" s="366"/>
      <c r="J28" s="493">
        <v>500</v>
      </c>
      <c r="K28" s="493"/>
      <c r="L28" s="493">
        <v>500</v>
      </c>
      <c r="M28" s="370">
        <f t="shared" si="3"/>
        <v>0</v>
      </c>
      <c r="N28" s="366">
        <f t="shared" si="2"/>
        <v>-50</v>
      </c>
      <c r="O28" s="554"/>
    </row>
    <row r="29" spans="1:15" ht="12.75" customHeight="1" x14ac:dyDescent="0.25">
      <c r="A29" s="424" t="s">
        <v>273</v>
      </c>
      <c r="B29" s="367">
        <v>1400</v>
      </c>
      <c r="C29" s="366"/>
      <c r="D29" s="367">
        <v>1100</v>
      </c>
      <c r="E29" s="367">
        <v>1100</v>
      </c>
      <c r="F29" s="366"/>
      <c r="G29" s="366">
        <f t="shared" si="0"/>
        <v>0</v>
      </c>
      <c r="H29" s="366">
        <f t="shared" si="1"/>
        <v>-300</v>
      </c>
      <c r="I29" s="366"/>
      <c r="J29" s="367">
        <v>1200</v>
      </c>
      <c r="K29" s="367"/>
      <c r="L29" s="367">
        <v>1200</v>
      </c>
      <c r="M29" s="370">
        <f t="shared" si="3"/>
        <v>0</v>
      </c>
      <c r="N29" s="366">
        <f t="shared" si="2"/>
        <v>100</v>
      </c>
      <c r="O29" s="554"/>
    </row>
    <row r="30" spans="1:15" ht="12.75" customHeight="1" x14ac:dyDescent="0.25">
      <c r="A30" s="422" t="s">
        <v>274</v>
      </c>
      <c r="B30" s="367">
        <v>1263</v>
      </c>
      <c r="C30" s="366"/>
      <c r="D30" s="367">
        <v>1100</v>
      </c>
      <c r="E30" s="367">
        <v>1100</v>
      </c>
      <c r="F30" s="366"/>
      <c r="G30" s="366">
        <f t="shared" si="0"/>
        <v>0</v>
      </c>
      <c r="H30" s="366">
        <f t="shared" si="1"/>
        <v>-163</v>
      </c>
      <c r="I30" s="366"/>
      <c r="J30" s="367">
        <v>1150</v>
      </c>
      <c r="K30" s="367"/>
      <c r="L30" s="367">
        <v>1150</v>
      </c>
      <c r="M30" s="370">
        <f t="shared" si="3"/>
        <v>0</v>
      </c>
      <c r="N30" s="366">
        <f t="shared" si="2"/>
        <v>50</v>
      </c>
      <c r="O30" s="554"/>
    </row>
    <row r="31" spans="1:15" ht="12.75" customHeight="1" x14ac:dyDescent="0.25">
      <c r="A31" s="422" t="s">
        <v>275</v>
      </c>
      <c r="B31" s="493">
        <v>678</v>
      </c>
      <c r="C31" s="366"/>
      <c r="D31" s="493">
        <v>685</v>
      </c>
      <c r="E31" s="493">
        <v>685</v>
      </c>
      <c r="F31" s="366"/>
      <c r="G31" s="366">
        <f t="shared" si="0"/>
        <v>0</v>
      </c>
      <c r="H31" s="366">
        <f t="shared" si="1"/>
        <v>7</v>
      </c>
      <c r="I31" s="366"/>
      <c r="J31" s="493">
        <v>685</v>
      </c>
      <c r="K31" s="493"/>
      <c r="L31" s="493">
        <v>685</v>
      </c>
      <c r="M31" s="370">
        <f t="shared" si="3"/>
        <v>0</v>
      </c>
      <c r="N31" s="366">
        <f t="shared" si="2"/>
        <v>0</v>
      </c>
      <c r="O31" s="554"/>
    </row>
    <row r="32" spans="1:15" ht="12.75" customHeight="1" x14ac:dyDescent="0.25">
      <c r="A32" s="422" t="s">
        <v>328</v>
      </c>
      <c r="B32" s="493">
        <v>220</v>
      </c>
      <c r="C32" s="366"/>
      <c r="D32" s="493">
        <v>230</v>
      </c>
      <c r="E32" s="493">
        <v>230</v>
      </c>
      <c r="F32" s="366"/>
      <c r="G32" s="366">
        <f t="shared" si="0"/>
        <v>0</v>
      </c>
      <c r="H32" s="366">
        <f t="shared" si="1"/>
        <v>10</v>
      </c>
      <c r="I32" s="366"/>
      <c r="J32" s="493">
        <v>235</v>
      </c>
      <c r="K32" s="493"/>
      <c r="L32" s="493">
        <v>235</v>
      </c>
      <c r="M32" s="370">
        <f t="shared" si="3"/>
        <v>0</v>
      </c>
      <c r="N32" s="366">
        <f t="shared" si="2"/>
        <v>5</v>
      </c>
      <c r="O32" s="554"/>
    </row>
    <row r="33" spans="1:15" ht="12.75" customHeight="1" x14ac:dyDescent="0.25">
      <c r="A33" s="422" t="s">
        <v>343</v>
      </c>
      <c r="B33" s="493">
        <v>610</v>
      </c>
      <c r="C33" s="366"/>
      <c r="D33" s="493">
        <v>625</v>
      </c>
      <c r="E33" s="493">
        <v>625</v>
      </c>
      <c r="F33" s="366"/>
      <c r="G33" s="366">
        <f t="shared" si="0"/>
        <v>0</v>
      </c>
      <c r="H33" s="366">
        <f t="shared" si="1"/>
        <v>15</v>
      </c>
      <c r="I33" s="366"/>
      <c r="J33" s="493">
        <v>650</v>
      </c>
      <c r="K33" s="493"/>
      <c r="L33" s="493">
        <v>650</v>
      </c>
      <c r="M33" s="370">
        <f t="shared" si="3"/>
        <v>0</v>
      </c>
      <c r="N33" s="366">
        <f t="shared" si="2"/>
        <v>25</v>
      </c>
      <c r="O33" s="554"/>
    </row>
    <row r="34" spans="1:15" ht="12.75" customHeight="1" x14ac:dyDescent="0.25">
      <c r="A34" s="422" t="s">
        <v>276</v>
      </c>
      <c r="B34" s="493">
        <v>200</v>
      </c>
      <c r="C34" s="366"/>
      <c r="D34" s="493">
        <v>200</v>
      </c>
      <c r="E34" s="493">
        <v>200</v>
      </c>
      <c r="F34" s="366"/>
      <c r="G34" s="366">
        <f t="shared" si="0"/>
        <v>0</v>
      </c>
      <c r="H34" s="366">
        <f t="shared" si="1"/>
        <v>0</v>
      </c>
      <c r="I34" s="366"/>
      <c r="J34" s="493">
        <v>220</v>
      </c>
      <c r="K34" s="493"/>
      <c r="L34" s="493">
        <v>220</v>
      </c>
      <c r="M34" s="370">
        <f t="shared" si="3"/>
        <v>0</v>
      </c>
      <c r="N34" s="366">
        <f t="shared" si="2"/>
        <v>20</v>
      </c>
      <c r="O34" s="554"/>
    </row>
    <row r="35" spans="1:15" ht="12.75" customHeight="1" x14ac:dyDescent="0.25">
      <c r="A35" s="422" t="s">
        <v>277</v>
      </c>
      <c r="B35" s="493">
        <v>297</v>
      </c>
      <c r="C35" s="366"/>
      <c r="D35" s="493">
        <v>475</v>
      </c>
      <c r="E35" s="493">
        <v>450</v>
      </c>
      <c r="F35" s="366"/>
      <c r="G35" s="366">
        <f t="shared" si="0"/>
        <v>-25</v>
      </c>
      <c r="H35" s="366">
        <f t="shared" si="1"/>
        <v>153</v>
      </c>
      <c r="I35" s="366"/>
      <c r="J35" s="493">
        <v>450</v>
      </c>
      <c r="K35" s="493"/>
      <c r="L35" s="493">
        <v>450</v>
      </c>
      <c r="M35" s="370">
        <f t="shared" si="3"/>
        <v>0</v>
      </c>
      <c r="N35" s="366">
        <f t="shared" si="2"/>
        <v>0</v>
      </c>
      <c r="O35" s="554"/>
    </row>
    <row r="36" spans="1:15" ht="12.75" customHeight="1" x14ac:dyDescent="0.25">
      <c r="A36" s="422" t="s">
        <v>279</v>
      </c>
      <c r="B36" s="493">
        <v>290</v>
      </c>
      <c r="C36" s="366"/>
      <c r="D36" s="493">
        <v>330</v>
      </c>
      <c r="E36" s="493">
        <v>330</v>
      </c>
      <c r="F36" s="366"/>
      <c r="G36" s="366">
        <f t="shared" si="0"/>
        <v>0</v>
      </c>
      <c r="H36" s="366">
        <f t="shared" si="1"/>
        <v>40</v>
      </c>
      <c r="I36" s="366"/>
      <c r="J36" s="493">
        <v>370</v>
      </c>
      <c r="K36" s="493"/>
      <c r="L36" s="493">
        <v>370</v>
      </c>
      <c r="M36" s="370">
        <f t="shared" si="3"/>
        <v>0</v>
      </c>
      <c r="N36" s="366">
        <f t="shared" si="2"/>
        <v>40</v>
      </c>
      <c r="O36" s="554"/>
    </row>
    <row r="37" spans="1:15" ht="12.75" customHeight="1" x14ac:dyDescent="0.25">
      <c r="A37" s="422" t="s">
        <v>327</v>
      </c>
      <c r="B37" s="493">
        <v>190</v>
      </c>
      <c r="C37" s="366"/>
      <c r="D37" s="493">
        <v>140</v>
      </c>
      <c r="E37" s="493">
        <v>140</v>
      </c>
      <c r="F37" s="366"/>
      <c r="G37" s="366">
        <f t="shared" si="0"/>
        <v>0</v>
      </c>
      <c r="H37" s="366">
        <f t="shared" si="1"/>
        <v>-50</v>
      </c>
      <c r="I37" s="366"/>
      <c r="J37" s="493">
        <v>130</v>
      </c>
      <c r="K37" s="493"/>
      <c r="L37" s="493">
        <v>130</v>
      </c>
      <c r="M37" s="370">
        <f t="shared" si="3"/>
        <v>0</v>
      </c>
      <c r="N37" s="366">
        <f t="shared" si="2"/>
        <v>-10</v>
      </c>
      <c r="O37" s="554"/>
    </row>
    <row r="38" spans="1:15" ht="12.75" customHeight="1" x14ac:dyDescent="0.25">
      <c r="A38" s="422" t="s">
        <v>280</v>
      </c>
      <c r="B38" s="493">
        <v>440</v>
      </c>
      <c r="C38" s="366"/>
      <c r="D38" s="493">
        <v>390</v>
      </c>
      <c r="E38" s="493">
        <v>390</v>
      </c>
      <c r="F38" s="366"/>
      <c r="G38" s="366">
        <f t="shared" si="0"/>
        <v>0</v>
      </c>
      <c r="H38" s="366">
        <f t="shared" si="1"/>
        <v>-50</v>
      </c>
      <c r="I38" s="366"/>
      <c r="J38" s="493">
        <v>470</v>
      </c>
      <c r="K38" s="493"/>
      <c r="L38" s="493">
        <v>470</v>
      </c>
      <c r="M38" s="370">
        <f t="shared" si="3"/>
        <v>0</v>
      </c>
      <c r="N38" s="366">
        <f t="shared" si="2"/>
        <v>80</v>
      </c>
      <c r="O38" s="554"/>
    </row>
    <row r="39" spans="1:15" ht="12.75" customHeight="1" x14ac:dyDescent="0.25">
      <c r="A39" s="422" t="s">
        <v>281</v>
      </c>
      <c r="B39" s="493">
        <v>1000</v>
      </c>
      <c r="C39" s="366"/>
      <c r="D39" s="367">
        <v>1100</v>
      </c>
      <c r="E39" s="367">
        <v>1100</v>
      </c>
      <c r="F39" s="366"/>
      <c r="G39" s="366">
        <f t="shared" si="0"/>
        <v>0</v>
      </c>
      <c r="H39" s="366">
        <f t="shared" si="1"/>
        <v>100</v>
      </c>
      <c r="I39" s="366"/>
      <c r="J39" s="367">
        <v>1100</v>
      </c>
      <c r="K39" s="367"/>
      <c r="L39" s="367">
        <v>1100</v>
      </c>
      <c r="M39" s="370">
        <f t="shared" si="3"/>
        <v>0</v>
      </c>
      <c r="N39" s="366">
        <f t="shared" si="2"/>
        <v>0</v>
      </c>
      <c r="O39" s="554"/>
    </row>
    <row r="40" spans="1:15" ht="12.75" customHeight="1" x14ac:dyDescent="0.25">
      <c r="A40" s="422" t="s">
        <v>282</v>
      </c>
      <c r="B40" s="493">
        <v>300</v>
      </c>
      <c r="C40" s="366"/>
      <c r="D40" s="367">
        <v>300</v>
      </c>
      <c r="E40" s="367">
        <v>300</v>
      </c>
      <c r="F40" s="366"/>
      <c r="G40" s="366">
        <f t="shared" si="0"/>
        <v>0</v>
      </c>
      <c r="H40" s="366">
        <f t="shared" si="1"/>
        <v>0</v>
      </c>
      <c r="I40" s="366"/>
      <c r="J40" s="367">
        <v>300</v>
      </c>
      <c r="K40" s="367"/>
      <c r="L40" s="367">
        <v>300</v>
      </c>
      <c r="M40" s="370">
        <f t="shared" si="3"/>
        <v>0</v>
      </c>
      <c r="N40" s="366">
        <f t="shared" si="2"/>
        <v>0</v>
      </c>
      <c r="O40" s="554"/>
    </row>
    <row r="41" spans="1:15" ht="12.75" customHeight="1" x14ac:dyDescent="0.25">
      <c r="A41" s="422" t="s">
        <v>283</v>
      </c>
      <c r="B41" s="493">
        <v>730</v>
      </c>
      <c r="C41" s="366"/>
      <c r="D41" s="493">
        <v>850</v>
      </c>
      <c r="E41" s="493">
        <v>850</v>
      </c>
      <c r="F41" s="366"/>
      <c r="G41" s="366">
        <f t="shared" si="0"/>
        <v>0</v>
      </c>
      <c r="H41" s="366">
        <f t="shared" si="1"/>
        <v>120</v>
      </c>
      <c r="I41" s="366"/>
      <c r="J41" s="493">
        <v>800</v>
      </c>
      <c r="K41" s="493"/>
      <c r="L41" s="493">
        <v>800</v>
      </c>
      <c r="M41" s="370">
        <f t="shared" si="3"/>
        <v>0</v>
      </c>
      <c r="N41" s="366">
        <f t="shared" si="2"/>
        <v>-50</v>
      </c>
      <c r="O41" s="554"/>
    </row>
    <row r="42" spans="1:15" ht="12.75" customHeight="1" x14ac:dyDescent="0.25">
      <c r="A42" s="422" t="s">
        <v>284</v>
      </c>
      <c r="B42" s="493">
        <v>640</v>
      </c>
      <c r="C42" s="366"/>
      <c r="D42" s="493">
        <v>650</v>
      </c>
      <c r="E42" s="493">
        <v>650</v>
      </c>
      <c r="F42" s="366"/>
      <c r="G42" s="366">
        <f t="shared" si="0"/>
        <v>0</v>
      </c>
      <c r="H42" s="366">
        <f t="shared" si="1"/>
        <v>10</v>
      </c>
      <c r="I42" s="366"/>
      <c r="J42" s="493">
        <v>650</v>
      </c>
      <c r="K42" s="493"/>
      <c r="L42" s="493">
        <v>650</v>
      </c>
      <c r="M42" s="370">
        <f t="shared" si="3"/>
        <v>0</v>
      </c>
      <c r="N42" s="366">
        <f t="shared" si="2"/>
        <v>0</v>
      </c>
      <c r="O42" s="554"/>
    </row>
    <row r="43" spans="1:15" ht="12.75" customHeight="1" x14ac:dyDescent="0.25">
      <c r="A43" s="422" t="s">
        <v>285</v>
      </c>
      <c r="B43" s="493">
        <v>620</v>
      </c>
      <c r="C43" s="366"/>
      <c r="D43" s="493">
        <v>800</v>
      </c>
      <c r="E43" s="493">
        <v>800</v>
      </c>
      <c r="F43" s="366"/>
      <c r="G43" s="366">
        <f t="shared" si="0"/>
        <v>0</v>
      </c>
      <c r="H43" s="366">
        <f t="shared" ref="H43:H44" si="10">E43-B43</f>
        <v>180</v>
      </c>
      <c r="I43" s="366"/>
      <c r="J43" s="493">
        <v>800</v>
      </c>
      <c r="K43" s="493"/>
      <c r="L43" s="493">
        <v>800</v>
      </c>
      <c r="M43" s="370">
        <f t="shared" si="3"/>
        <v>0</v>
      </c>
      <c r="N43" s="366">
        <f t="shared" ref="N43:N44" si="11">L43-E43</f>
        <v>0</v>
      </c>
      <c r="O43" s="554"/>
    </row>
    <row r="44" spans="1:15" ht="12.75" customHeight="1" x14ac:dyDescent="0.25">
      <c r="A44" s="422" t="s">
        <v>417</v>
      </c>
      <c r="B44" s="493">
        <v>103</v>
      </c>
      <c r="C44" s="366"/>
      <c r="D44" s="493">
        <v>100</v>
      </c>
      <c r="E44" s="493">
        <v>100</v>
      </c>
      <c r="F44" s="366"/>
      <c r="G44" s="366">
        <f t="shared" si="0"/>
        <v>0</v>
      </c>
      <c r="H44" s="366">
        <f t="shared" si="10"/>
        <v>-3</v>
      </c>
      <c r="I44" s="366"/>
      <c r="J44" s="493">
        <v>100</v>
      </c>
      <c r="K44" s="493"/>
      <c r="L44" s="493">
        <v>100</v>
      </c>
      <c r="M44" s="370">
        <f t="shared" si="3"/>
        <v>0</v>
      </c>
      <c r="N44" s="366">
        <f t="shared" si="11"/>
        <v>0</v>
      </c>
      <c r="O44" s="554"/>
    </row>
    <row r="45" spans="1:15" ht="12.75" customHeight="1" x14ac:dyDescent="0.25">
      <c r="A45" s="423" t="s">
        <v>326</v>
      </c>
      <c r="B45" s="493">
        <v>360</v>
      </c>
      <c r="C45" s="366"/>
      <c r="D45" s="493">
        <v>380</v>
      </c>
      <c r="E45" s="493">
        <v>380</v>
      </c>
      <c r="F45" s="366"/>
      <c r="G45" s="366">
        <f t="shared" ref="G45:G69" si="12">E45-D45</f>
        <v>0</v>
      </c>
      <c r="H45" s="366">
        <f t="shared" ref="H45:H69" si="13">E45-B45</f>
        <v>20</v>
      </c>
      <c r="I45" s="366"/>
      <c r="J45" s="493">
        <v>400</v>
      </c>
      <c r="K45" s="493"/>
      <c r="L45" s="493">
        <v>400</v>
      </c>
      <c r="M45" s="370">
        <f t="shared" si="3"/>
        <v>0</v>
      </c>
      <c r="N45" s="366">
        <f t="shared" ref="N45:N69" si="14">L45-E45</f>
        <v>20</v>
      </c>
      <c r="O45" s="554"/>
    </row>
    <row r="46" spans="1:15" ht="12.75" customHeight="1" x14ac:dyDescent="0.25">
      <c r="A46" s="422" t="s">
        <v>286</v>
      </c>
      <c r="B46" s="367">
        <v>1800</v>
      </c>
      <c r="C46" s="366"/>
      <c r="D46" s="367">
        <v>1000</v>
      </c>
      <c r="E46" s="367">
        <v>1200</v>
      </c>
      <c r="F46" s="366"/>
      <c r="G46" s="366">
        <f t="shared" si="12"/>
        <v>200</v>
      </c>
      <c r="H46" s="366">
        <f t="shared" si="13"/>
        <v>-600</v>
      </c>
      <c r="I46" s="366"/>
      <c r="J46" s="367">
        <v>1200</v>
      </c>
      <c r="K46" s="367"/>
      <c r="L46" s="367">
        <v>1200</v>
      </c>
      <c r="M46" s="370">
        <f t="shared" si="3"/>
        <v>0</v>
      </c>
      <c r="N46" s="366">
        <f t="shared" si="14"/>
        <v>0</v>
      </c>
      <c r="O46" s="554"/>
    </row>
    <row r="47" spans="1:15" ht="12.75" customHeight="1" x14ac:dyDescent="0.25">
      <c r="A47" s="422" t="s">
        <v>431</v>
      </c>
      <c r="B47" s="367">
        <v>230</v>
      </c>
      <c r="C47" s="366"/>
      <c r="D47" s="367">
        <v>220</v>
      </c>
      <c r="E47" s="367">
        <v>220</v>
      </c>
      <c r="F47" s="366"/>
      <c r="G47" s="366">
        <f t="shared" ref="G47" si="15">E47-D47</f>
        <v>0</v>
      </c>
      <c r="H47" s="366">
        <f t="shared" ref="H47" si="16">E47-B47</f>
        <v>-10</v>
      </c>
      <c r="I47" s="366"/>
      <c r="J47" s="367">
        <v>220</v>
      </c>
      <c r="K47" s="367"/>
      <c r="L47" s="367">
        <v>220</v>
      </c>
      <c r="M47" s="370">
        <f t="shared" ref="M47" si="17">L47-J47</f>
        <v>0</v>
      </c>
      <c r="N47" s="366">
        <f t="shared" ref="N47" si="18">L47-E47</f>
        <v>0</v>
      </c>
      <c r="O47" s="554"/>
    </row>
    <row r="48" spans="1:15" ht="12.75" customHeight="1" x14ac:dyDescent="0.25">
      <c r="A48" s="422" t="s">
        <v>418</v>
      </c>
      <c r="B48" s="367">
        <v>63</v>
      </c>
      <c r="C48" s="366"/>
      <c r="D48" s="367">
        <v>130</v>
      </c>
      <c r="E48" s="367">
        <v>130</v>
      </c>
      <c r="F48" s="366"/>
      <c r="G48" s="366">
        <f t="shared" si="12"/>
        <v>0</v>
      </c>
      <c r="H48" s="366">
        <f t="shared" si="13"/>
        <v>67</v>
      </c>
      <c r="I48" s="366"/>
      <c r="J48" s="367">
        <v>130</v>
      </c>
      <c r="K48" s="367"/>
      <c r="L48" s="367">
        <v>130</v>
      </c>
      <c r="M48" s="370">
        <f t="shared" si="3"/>
        <v>0</v>
      </c>
      <c r="N48" s="366">
        <f t="shared" si="14"/>
        <v>0</v>
      </c>
      <c r="O48" s="554"/>
    </row>
    <row r="49" spans="1:15" ht="12.75" customHeight="1" x14ac:dyDescent="0.25">
      <c r="A49" s="422" t="s">
        <v>289</v>
      </c>
      <c r="B49" s="367">
        <v>292</v>
      </c>
      <c r="C49" s="366"/>
      <c r="D49" s="367">
        <v>330</v>
      </c>
      <c r="E49" s="367">
        <v>330</v>
      </c>
      <c r="F49" s="366"/>
      <c r="G49" s="366">
        <f t="shared" si="12"/>
        <v>0</v>
      </c>
      <c r="H49" s="366">
        <f t="shared" si="13"/>
        <v>38</v>
      </c>
      <c r="I49" s="366"/>
      <c r="J49" s="367">
        <v>340</v>
      </c>
      <c r="K49" s="367"/>
      <c r="L49" s="367">
        <v>340</v>
      </c>
      <c r="M49" s="370">
        <f t="shared" si="3"/>
        <v>0</v>
      </c>
      <c r="N49" s="366">
        <f t="shared" si="14"/>
        <v>10</v>
      </c>
      <c r="O49" s="554"/>
    </row>
    <row r="50" spans="1:15" ht="12.75" customHeight="1" x14ac:dyDescent="0.25">
      <c r="A50" s="422" t="s">
        <v>290</v>
      </c>
      <c r="B50" s="367">
        <v>2900</v>
      </c>
      <c r="C50" s="366"/>
      <c r="D50" s="367">
        <v>2500</v>
      </c>
      <c r="E50" s="367">
        <v>2500</v>
      </c>
      <c r="F50" s="366"/>
      <c r="G50" s="366">
        <f t="shared" si="12"/>
        <v>0</v>
      </c>
      <c r="H50" s="366">
        <f t="shared" si="13"/>
        <v>-400</v>
      </c>
      <c r="I50" s="366"/>
      <c r="J50" s="367">
        <v>2600</v>
      </c>
      <c r="K50" s="367"/>
      <c r="L50" s="367">
        <v>2600</v>
      </c>
      <c r="M50" s="370">
        <f t="shared" si="3"/>
        <v>0</v>
      </c>
      <c r="N50" s="366">
        <f t="shared" si="14"/>
        <v>100</v>
      </c>
      <c r="O50" s="554"/>
    </row>
    <row r="51" spans="1:15" ht="12.75" customHeight="1" x14ac:dyDescent="0.25">
      <c r="A51" s="422" t="s">
        <v>432</v>
      </c>
      <c r="B51" s="367">
        <v>180</v>
      </c>
      <c r="C51" s="366"/>
      <c r="D51" s="367">
        <v>210</v>
      </c>
      <c r="E51" s="367">
        <v>210</v>
      </c>
      <c r="F51" s="366"/>
      <c r="G51" s="366">
        <f t="shared" ref="G51" si="19">E51-D51</f>
        <v>0</v>
      </c>
      <c r="H51" s="366">
        <f t="shared" ref="H51" si="20">E51-B51</f>
        <v>30</v>
      </c>
      <c r="I51" s="366"/>
      <c r="J51" s="367">
        <v>210</v>
      </c>
      <c r="K51" s="367"/>
      <c r="L51" s="367">
        <v>210</v>
      </c>
      <c r="M51" s="370">
        <f t="shared" ref="M51" si="21">L51-J51</f>
        <v>0</v>
      </c>
      <c r="N51" s="366">
        <f t="shared" ref="N51" si="22">L51-E51</f>
        <v>0</v>
      </c>
      <c r="O51" s="554"/>
    </row>
    <row r="52" spans="1:15" ht="12.75" customHeight="1" x14ac:dyDescent="0.25">
      <c r="A52" s="422" t="s">
        <v>291</v>
      </c>
      <c r="B52" s="493">
        <v>229</v>
      </c>
      <c r="C52" s="366"/>
      <c r="D52" s="493">
        <v>200</v>
      </c>
      <c r="E52" s="493">
        <v>200</v>
      </c>
      <c r="F52" s="366"/>
      <c r="G52" s="366">
        <f t="shared" si="12"/>
        <v>0</v>
      </c>
      <c r="H52" s="366">
        <f t="shared" si="13"/>
        <v>-29</v>
      </c>
      <c r="I52" s="366"/>
      <c r="J52" s="493">
        <v>200</v>
      </c>
      <c r="K52" s="493"/>
      <c r="L52" s="493">
        <v>200</v>
      </c>
      <c r="M52" s="370">
        <f t="shared" si="3"/>
        <v>0</v>
      </c>
      <c r="N52" s="366">
        <f t="shared" si="14"/>
        <v>0</v>
      </c>
      <c r="O52" s="554"/>
    </row>
    <row r="53" spans="1:15" ht="12.75" customHeight="1" x14ac:dyDescent="0.25">
      <c r="A53" s="422" t="s">
        <v>325</v>
      </c>
      <c r="B53" s="367">
        <v>1425</v>
      </c>
      <c r="C53" s="366"/>
      <c r="D53" s="367">
        <v>1350</v>
      </c>
      <c r="E53" s="367">
        <v>1400</v>
      </c>
      <c r="F53" s="366"/>
      <c r="G53" s="366">
        <f t="shared" si="12"/>
        <v>50</v>
      </c>
      <c r="H53" s="366">
        <f t="shared" si="13"/>
        <v>-25</v>
      </c>
      <c r="I53" s="366"/>
      <c r="J53" s="367">
        <v>1350</v>
      </c>
      <c r="K53" s="367"/>
      <c r="L53" s="367">
        <v>1350</v>
      </c>
      <c r="M53" s="370">
        <f t="shared" si="3"/>
        <v>0</v>
      </c>
      <c r="N53" s="366">
        <f t="shared" si="14"/>
        <v>-50</v>
      </c>
      <c r="O53" s="554"/>
    </row>
    <row r="54" spans="1:15" ht="12.75" customHeight="1" x14ac:dyDescent="0.25">
      <c r="A54" s="422" t="s">
        <v>314</v>
      </c>
      <c r="B54" s="367">
        <v>1000</v>
      </c>
      <c r="C54" s="366"/>
      <c r="D54" s="367">
        <v>1150</v>
      </c>
      <c r="E54" s="367">
        <v>1150</v>
      </c>
      <c r="F54" s="366"/>
      <c r="G54" s="366">
        <f t="shared" si="12"/>
        <v>0</v>
      </c>
      <c r="H54" s="366">
        <f t="shared" si="13"/>
        <v>150</v>
      </c>
      <c r="I54" s="366"/>
      <c r="J54" s="367">
        <v>1175</v>
      </c>
      <c r="K54" s="367"/>
      <c r="L54" s="367">
        <v>1175</v>
      </c>
      <c r="M54" s="370">
        <f t="shared" si="3"/>
        <v>0</v>
      </c>
      <c r="N54" s="366">
        <f t="shared" si="14"/>
        <v>25</v>
      </c>
      <c r="O54" s="554"/>
    </row>
    <row r="55" spans="1:15" ht="12.75" customHeight="1" x14ac:dyDescent="0.25">
      <c r="A55" s="422" t="s">
        <v>292</v>
      </c>
      <c r="B55" s="493">
        <v>330</v>
      </c>
      <c r="C55" s="366"/>
      <c r="D55" s="493">
        <v>360</v>
      </c>
      <c r="E55" s="493">
        <v>360</v>
      </c>
      <c r="F55" s="366"/>
      <c r="G55" s="366">
        <f t="shared" si="12"/>
        <v>0</v>
      </c>
      <c r="H55" s="366">
        <f t="shared" si="13"/>
        <v>30</v>
      </c>
      <c r="I55" s="366"/>
      <c r="J55" s="493">
        <v>400</v>
      </c>
      <c r="K55" s="493"/>
      <c r="L55" s="493">
        <v>400</v>
      </c>
      <c r="M55" s="370">
        <f t="shared" si="3"/>
        <v>0</v>
      </c>
      <c r="N55" s="366">
        <f t="shared" si="14"/>
        <v>40</v>
      </c>
      <c r="O55" s="554"/>
    </row>
    <row r="56" spans="1:15" ht="12.75" customHeight="1" x14ac:dyDescent="0.25">
      <c r="A56" s="422" t="s">
        <v>324</v>
      </c>
      <c r="B56" s="493">
        <v>321</v>
      </c>
      <c r="C56" s="366"/>
      <c r="D56" s="493">
        <v>350</v>
      </c>
      <c r="E56" s="493">
        <v>350</v>
      </c>
      <c r="F56" s="366"/>
      <c r="G56" s="366">
        <f t="shared" si="12"/>
        <v>0</v>
      </c>
      <c r="H56" s="366">
        <f t="shared" si="13"/>
        <v>29</v>
      </c>
      <c r="I56" s="366"/>
      <c r="J56" s="493">
        <v>325</v>
      </c>
      <c r="K56" s="493"/>
      <c r="L56" s="493">
        <v>325</v>
      </c>
      <c r="M56" s="370">
        <f t="shared" si="3"/>
        <v>0</v>
      </c>
      <c r="N56" s="366">
        <f t="shared" si="14"/>
        <v>-25</v>
      </c>
      <c r="O56" s="554"/>
    </row>
    <row r="57" spans="1:15" ht="12.75" customHeight="1" x14ac:dyDescent="0.25">
      <c r="A57" s="422" t="s">
        <v>410</v>
      </c>
      <c r="B57" s="493">
        <v>450</v>
      </c>
      <c r="C57" s="366"/>
      <c r="D57" s="493">
        <v>475</v>
      </c>
      <c r="E57" s="493">
        <v>475</v>
      </c>
      <c r="F57" s="366"/>
      <c r="G57" s="366">
        <f t="shared" si="12"/>
        <v>0</v>
      </c>
      <c r="H57" s="366">
        <f t="shared" si="13"/>
        <v>25</v>
      </c>
      <c r="I57" s="366"/>
      <c r="J57" s="493">
        <v>475</v>
      </c>
      <c r="K57" s="493"/>
      <c r="L57" s="493">
        <v>475</v>
      </c>
      <c r="M57" s="370">
        <f t="shared" si="3"/>
        <v>0</v>
      </c>
      <c r="N57" s="366">
        <f t="shared" si="14"/>
        <v>0</v>
      </c>
      <c r="O57" s="554"/>
    </row>
    <row r="58" spans="1:15" ht="12.75" customHeight="1" x14ac:dyDescent="0.25">
      <c r="A58" s="422" t="s">
        <v>313</v>
      </c>
      <c r="B58" s="367">
        <v>966</v>
      </c>
      <c r="C58" s="366"/>
      <c r="D58" s="367">
        <v>1000</v>
      </c>
      <c r="E58" s="367">
        <v>1000</v>
      </c>
      <c r="F58" s="366"/>
      <c r="G58" s="366">
        <f t="shared" si="12"/>
        <v>0</v>
      </c>
      <c r="H58" s="366">
        <f t="shared" si="13"/>
        <v>34</v>
      </c>
      <c r="I58" s="366"/>
      <c r="J58" s="367">
        <v>1050</v>
      </c>
      <c r="K58" s="367"/>
      <c r="L58" s="367">
        <v>1050</v>
      </c>
      <c r="M58" s="370">
        <f t="shared" si="3"/>
        <v>0</v>
      </c>
      <c r="N58" s="366">
        <f t="shared" si="14"/>
        <v>50</v>
      </c>
      <c r="O58" s="554"/>
    </row>
    <row r="59" spans="1:15" s="451" customFormat="1" ht="12.75" customHeight="1" x14ac:dyDescent="0.25">
      <c r="A59" s="470" t="s">
        <v>323</v>
      </c>
      <c r="B59" s="493">
        <v>208</v>
      </c>
      <c r="C59" s="453"/>
      <c r="D59" s="493">
        <v>180</v>
      </c>
      <c r="E59" s="493">
        <v>200</v>
      </c>
      <c r="F59" s="453"/>
      <c r="G59" s="453">
        <f t="shared" si="12"/>
        <v>20</v>
      </c>
      <c r="H59" s="453">
        <f t="shared" si="13"/>
        <v>-8</v>
      </c>
      <c r="I59" s="453"/>
      <c r="J59" s="493">
        <v>180</v>
      </c>
      <c r="K59" s="493"/>
      <c r="L59" s="493">
        <v>180</v>
      </c>
      <c r="M59" s="370">
        <f t="shared" si="3"/>
        <v>0</v>
      </c>
      <c r="N59" s="366">
        <f t="shared" si="14"/>
        <v>-20</v>
      </c>
      <c r="O59" s="558"/>
    </row>
    <row r="60" spans="1:15" s="451" customFormat="1" ht="12.75" customHeight="1" x14ac:dyDescent="0.25">
      <c r="A60" s="470" t="s">
        <v>294</v>
      </c>
      <c r="B60" s="493">
        <v>110</v>
      </c>
      <c r="C60" s="453"/>
      <c r="D60" s="493">
        <v>110</v>
      </c>
      <c r="E60" s="493">
        <v>110</v>
      </c>
      <c r="F60" s="453"/>
      <c r="G60" s="453">
        <f t="shared" si="12"/>
        <v>0</v>
      </c>
      <c r="H60" s="453">
        <f t="shared" si="13"/>
        <v>0</v>
      </c>
      <c r="I60" s="453"/>
      <c r="J60" s="493">
        <v>115</v>
      </c>
      <c r="K60" s="493"/>
      <c r="L60" s="493">
        <v>115</v>
      </c>
      <c r="M60" s="370">
        <f t="shared" si="3"/>
        <v>0</v>
      </c>
      <c r="N60" s="366">
        <f t="shared" si="14"/>
        <v>5</v>
      </c>
      <c r="O60" s="558"/>
    </row>
    <row r="61" spans="1:15" s="451" customFormat="1" ht="12.75" customHeight="1" x14ac:dyDescent="0.25">
      <c r="A61" s="470" t="s">
        <v>295</v>
      </c>
      <c r="B61" s="493">
        <v>190</v>
      </c>
      <c r="C61" s="453"/>
      <c r="D61" s="493">
        <v>200</v>
      </c>
      <c r="E61" s="493">
        <v>200</v>
      </c>
      <c r="F61" s="453"/>
      <c r="G61" s="453">
        <f t="shared" si="12"/>
        <v>0</v>
      </c>
      <c r="H61" s="453">
        <f t="shared" si="13"/>
        <v>10</v>
      </c>
      <c r="I61" s="453"/>
      <c r="J61" s="493">
        <v>190</v>
      </c>
      <c r="K61" s="493"/>
      <c r="L61" s="493">
        <v>190</v>
      </c>
      <c r="M61" s="370">
        <f t="shared" si="3"/>
        <v>0</v>
      </c>
      <c r="N61" s="366">
        <f t="shared" si="14"/>
        <v>-10</v>
      </c>
      <c r="O61" s="558"/>
    </row>
    <row r="62" spans="1:15" s="451" customFormat="1" ht="12.75" customHeight="1" x14ac:dyDescent="0.25">
      <c r="A62" s="470" t="s">
        <v>296</v>
      </c>
      <c r="B62" s="493">
        <v>250</v>
      </c>
      <c r="C62" s="453"/>
      <c r="D62" s="493">
        <v>250</v>
      </c>
      <c r="E62" s="493">
        <v>250</v>
      </c>
      <c r="F62" s="453"/>
      <c r="G62" s="453">
        <f t="shared" si="12"/>
        <v>0</v>
      </c>
      <c r="H62" s="453">
        <f t="shared" si="13"/>
        <v>0</v>
      </c>
      <c r="I62" s="453"/>
      <c r="J62" s="493">
        <v>200</v>
      </c>
      <c r="K62" s="493"/>
      <c r="L62" s="493">
        <v>200</v>
      </c>
      <c r="M62" s="370">
        <f t="shared" si="3"/>
        <v>0</v>
      </c>
      <c r="N62" s="366">
        <f t="shared" si="14"/>
        <v>-50</v>
      </c>
      <c r="O62" s="558"/>
    </row>
    <row r="63" spans="1:15" s="451" customFormat="1" ht="12.75" customHeight="1" x14ac:dyDescent="0.25">
      <c r="A63" s="470" t="s">
        <v>411</v>
      </c>
      <c r="B63" s="493">
        <v>290</v>
      </c>
      <c r="C63" s="453"/>
      <c r="D63" s="493">
        <v>300</v>
      </c>
      <c r="E63" s="493">
        <v>300</v>
      </c>
      <c r="F63" s="453"/>
      <c r="G63" s="453">
        <f t="shared" si="12"/>
        <v>0</v>
      </c>
      <c r="H63" s="453">
        <f t="shared" si="13"/>
        <v>10</v>
      </c>
      <c r="I63" s="453"/>
      <c r="J63" s="493">
        <v>320</v>
      </c>
      <c r="K63" s="493"/>
      <c r="L63" s="493">
        <v>320</v>
      </c>
      <c r="M63" s="370">
        <f t="shared" si="3"/>
        <v>0</v>
      </c>
      <c r="N63" s="366">
        <f t="shared" si="14"/>
        <v>20</v>
      </c>
      <c r="O63" s="558"/>
    </row>
    <row r="64" spans="1:15" s="451" customFormat="1" ht="12.75" customHeight="1" x14ac:dyDescent="0.25">
      <c r="A64" s="470" t="s">
        <v>297</v>
      </c>
      <c r="B64" s="493">
        <v>489</v>
      </c>
      <c r="C64" s="453"/>
      <c r="D64" s="493">
        <v>270</v>
      </c>
      <c r="E64" s="493">
        <v>500</v>
      </c>
      <c r="F64" s="453"/>
      <c r="G64" s="453">
        <f t="shared" si="12"/>
        <v>230</v>
      </c>
      <c r="H64" s="453">
        <f t="shared" si="13"/>
        <v>11</v>
      </c>
      <c r="I64" s="453"/>
      <c r="J64" s="493">
        <v>230</v>
      </c>
      <c r="K64" s="493"/>
      <c r="L64" s="493">
        <v>450</v>
      </c>
      <c r="M64" s="370">
        <f t="shared" si="3"/>
        <v>220</v>
      </c>
      <c r="N64" s="453">
        <f t="shared" si="14"/>
        <v>-50</v>
      </c>
      <c r="O64" s="558"/>
    </row>
    <row r="65" spans="1:25" s="451" customFormat="1" ht="12.75" customHeight="1" x14ac:dyDescent="0.25">
      <c r="A65" s="470" t="s">
        <v>322</v>
      </c>
      <c r="B65" s="493">
        <v>850</v>
      </c>
      <c r="C65" s="453"/>
      <c r="D65" s="493">
        <v>1000</v>
      </c>
      <c r="E65" s="493">
        <v>1000</v>
      </c>
      <c r="F65" s="453"/>
      <c r="G65" s="453">
        <f t="shared" si="12"/>
        <v>0</v>
      </c>
      <c r="H65" s="453">
        <f t="shared" si="13"/>
        <v>150</v>
      </c>
      <c r="I65" s="453"/>
      <c r="J65" s="493">
        <v>1200</v>
      </c>
      <c r="K65" s="493"/>
      <c r="L65" s="493">
        <v>1200</v>
      </c>
      <c r="M65" s="370">
        <f t="shared" si="3"/>
        <v>0</v>
      </c>
      <c r="N65" s="453">
        <f t="shared" si="14"/>
        <v>200</v>
      </c>
      <c r="O65" s="558"/>
    </row>
    <row r="66" spans="1:25" s="472" customFormat="1" ht="12.75" customHeight="1" x14ac:dyDescent="0.25">
      <c r="A66" s="470" t="s">
        <v>299</v>
      </c>
      <c r="B66" s="493">
        <v>981</v>
      </c>
      <c r="C66" s="471"/>
      <c r="D66" s="493">
        <v>1185</v>
      </c>
      <c r="E66" s="493">
        <v>1185</v>
      </c>
      <c r="F66" s="471"/>
      <c r="G66" s="453">
        <f t="shared" si="12"/>
        <v>0</v>
      </c>
      <c r="H66" s="453">
        <f t="shared" si="13"/>
        <v>204</v>
      </c>
      <c r="I66" s="471"/>
      <c r="J66" s="493">
        <v>1200</v>
      </c>
      <c r="K66" s="493"/>
      <c r="L66" s="493">
        <v>1200</v>
      </c>
      <c r="M66" s="370">
        <f t="shared" si="3"/>
        <v>0</v>
      </c>
      <c r="N66" s="453">
        <f t="shared" si="14"/>
        <v>15</v>
      </c>
      <c r="O66" s="559"/>
    </row>
    <row r="67" spans="1:25" s="472" customFormat="1" ht="12.75" customHeight="1" x14ac:dyDescent="0.25">
      <c r="A67" s="470" t="s">
        <v>301</v>
      </c>
      <c r="B67" s="493">
        <v>515</v>
      </c>
      <c r="C67" s="471"/>
      <c r="D67" s="493">
        <v>450</v>
      </c>
      <c r="E67" s="493">
        <v>450</v>
      </c>
      <c r="F67" s="471"/>
      <c r="G67" s="453">
        <f t="shared" si="12"/>
        <v>0</v>
      </c>
      <c r="H67" s="453">
        <f t="shared" si="13"/>
        <v>-65</v>
      </c>
      <c r="I67" s="471"/>
      <c r="J67" s="493">
        <v>460</v>
      </c>
      <c r="K67" s="493"/>
      <c r="L67" s="493">
        <v>450</v>
      </c>
      <c r="M67" s="370">
        <f t="shared" si="3"/>
        <v>-10</v>
      </c>
      <c r="N67" s="453">
        <f t="shared" si="14"/>
        <v>0</v>
      </c>
      <c r="O67" s="559"/>
    </row>
    <row r="68" spans="1:25" s="451" customFormat="1" ht="12.75" customHeight="1" x14ac:dyDescent="0.25">
      <c r="A68" s="470" t="s">
        <v>302</v>
      </c>
      <c r="B68" s="493">
        <v>500</v>
      </c>
      <c r="C68" s="453"/>
      <c r="D68" s="493">
        <v>400</v>
      </c>
      <c r="E68" s="493">
        <v>400</v>
      </c>
      <c r="F68" s="453"/>
      <c r="G68" s="453">
        <f t="shared" si="12"/>
        <v>0</v>
      </c>
      <c r="H68" s="453">
        <f t="shared" si="13"/>
        <v>-100</v>
      </c>
      <c r="I68" s="453"/>
      <c r="J68" s="493">
        <v>400</v>
      </c>
      <c r="K68" s="493"/>
      <c r="L68" s="493">
        <v>400</v>
      </c>
      <c r="M68" s="370">
        <f t="shared" si="3"/>
        <v>0</v>
      </c>
      <c r="N68" s="453">
        <f t="shared" si="14"/>
        <v>0</v>
      </c>
      <c r="O68" s="558"/>
    </row>
    <row r="69" spans="1:25" s="451" customFormat="1" ht="12.75" customHeight="1" x14ac:dyDescent="0.25">
      <c r="A69" s="470" t="s">
        <v>321</v>
      </c>
      <c r="B69" s="493">
        <v>560</v>
      </c>
      <c r="C69" s="453"/>
      <c r="D69" s="493">
        <v>500</v>
      </c>
      <c r="E69" s="493">
        <v>500</v>
      </c>
      <c r="F69" s="453"/>
      <c r="G69" s="453">
        <f t="shared" si="12"/>
        <v>0</v>
      </c>
      <c r="H69" s="453">
        <f t="shared" si="13"/>
        <v>-60</v>
      </c>
      <c r="I69" s="453"/>
      <c r="J69" s="493">
        <v>525</v>
      </c>
      <c r="K69" s="493"/>
      <c r="L69" s="493">
        <v>525</v>
      </c>
      <c r="M69" s="370">
        <f t="shared" si="3"/>
        <v>0</v>
      </c>
      <c r="N69" s="453">
        <f t="shared" si="14"/>
        <v>25</v>
      </c>
      <c r="O69" s="558"/>
    </row>
    <row r="70" spans="1:25" s="472" customFormat="1" ht="12.75" customHeight="1" x14ac:dyDescent="0.25">
      <c r="A70" s="470" t="s">
        <v>320</v>
      </c>
      <c r="B70" s="473">
        <v>37810</v>
      </c>
      <c r="C70" s="471"/>
      <c r="D70" s="473">
        <v>37810</v>
      </c>
      <c r="E70" s="473">
        <v>37810</v>
      </c>
      <c r="F70" s="471"/>
      <c r="G70" s="473">
        <f>SUM(G7:G69)</f>
        <v>525</v>
      </c>
      <c r="H70" s="473">
        <f>SUM(H7:H69)</f>
        <v>-697</v>
      </c>
      <c r="I70" s="473"/>
      <c r="J70" s="473">
        <v>38618</v>
      </c>
      <c r="K70" s="473"/>
      <c r="L70" s="473">
        <f>SUM(L7:L69)</f>
        <v>38848</v>
      </c>
      <c r="M70" s="370">
        <f t="shared" si="3"/>
        <v>230</v>
      </c>
      <c r="N70" s="473">
        <f>SUM(N7:N69)</f>
        <v>513</v>
      </c>
      <c r="O70" s="559"/>
    </row>
    <row r="71" spans="1:25" s="472" customFormat="1" ht="12.75" customHeight="1" x14ac:dyDescent="0.25">
      <c r="A71" s="470" t="s">
        <v>319</v>
      </c>
      <c r="B71" s="474">
        <f t="shared" ref="B71:E71" si="23">B73-B70</f>
        <v>5801</v>
      </c>
      <c r="C71" s="471"/>
      <c r="D71" s="474">
        <v>5193</v>
      </c>
      <c r="E71" s="474">
        <f t="shared" si="23"/>
        <v>5873</v>
      </c>
      <c r="F71" s="474"/>
      <c r="G71" s="474">
        <f t="shared" ref="G71:N71" si="24">G73-G70</f>
        <v>155</v>
      </c>
      <c r="H71" s="474">
        <f t="shared" si="24"/>
        <v>769</v>
      </c>
      <c r="I71" s="474"/>
      <c r="J71" s="474">
        <v>5605</v>
      </c>
      <c r="K71" s="474"/>
      <c r="L71" s="474">
        <f t="shared" ref="L71" si="25">L73-L70</f>
        <v>5415</v>
      </c>
      <c r="M71" s="370">
        <f t="shared" si="3"/>
        <v>-190</v>
      </c>
      <c r="N71" s="474">
        <f t="shared" si="24"/>
        <v>67</v>
      </c>
    </row>
    <row r="72" spans="1:25" s="472" customFormat="1" ht="12.75" customHeight="1" x14ac:dyDescent="0.25">
      <c r="A72" s="475"/>
      <c r="B72" s="471"/>
      <c r="C72" s="471"/>
      <c r="D72" s="457"/>
      <c r="E72" s="457"/>
      <c r="F72" s="471"/>
      <c r="G72" s="453"/>
      <c r="H72" s="453"/>
      <c r="I72" s="471"/>
      <c r="J72" s="457"/>
      <c r="K72" s="457"/>
      <c r="L72" s="457"/>
      <c r="M72" s="497"/>
      <c r="N72" s="453"/>
      <c r="V72" s="476"/>
      <c r="X72" s="477"/>
      <c r="Y72" s="477"/>
    </row>
    <row r="73" spans="1:25" s="482" customFormat="1" ht="12.75" customHeight="1" x14ac:dyDescent="0.25">
      <c r="A73" s="478" t="s">
        <v>305</v>
      </c>
      <c r="B73" s="479">
        <v>43611</v>
      </c>
      <c r="C73" s="479"/>
      <c r="D73" s="496">
        <v>43003</v>
      </c>
      <c r="E73" s="496">
        <v>43683</v>
      </c>
      <c r="F73" s="479"/>
      <c r="G73" s="480">
        <f>E73-D73</f>
        <v>680</v>
      </c>
      <c r="H73" s="480">
        <f>E73-B73</f>
        <v>72</v>
      </c>
      <c r="I73" s="479"/>
      <c r="J73" s="496">
        <v>44223</v>
      </c>
      <c r="K73" s="481"/>
      <c r="L73" s="496">
        <v>44263</v>
      </c>
      <c r="M73" s="496">
        <f t="shared" si="3"/>
        <v>40</v>
      </c>
      <c r="N73" s="480">
        <f>L73-E73</f>
        <v>580</v>
      </c>
      <c r="V73" s="483"/>
      <c r="X73" s="484"/>
      <c r="Y73" s="484"/>
    </row>
    <row r="74" spans="1:25" ht="15.75" customHeight="1" x14ac:dyDescent="0.25">
      <c r="A74" s="421" t="s">
        <v>318</v>
      </c>
      <c r="B74" s="393"/>
      <c r="C74" s="366"/>
      <c r="D74" s="376"/>
      <c r="E74" s="376"/>
      <c r="F74" s="393"/>
      <c r="G74" s="393"/>
      <c r="H74" s="393"/>
      <c r="I74" s="393"/>
      <c r="J74" s="376"/>
      <c r="K74" s="376"/>
      <c r="L74" s="376"/>
      <c r="M74" s="393"/>
      <c r="N74" s="393"/>
      <c r="V74" s="220"/>
      <c r="X74" s="236"/>
      <c r="Y74" s="236"/>
    </row>
    <row r="75" spans="1:25" ht="12" customHeight="1" x14ac:dyDescent="0.25">
      <c r="A75" s="399" t="s">
        <v>368</v>
      </c>
      <c r="B75" s="393"/>
      <c r="C75" s="366"/>
      <c r="D75" s="376"/>
      <c r="E75" s="376"/>
      <c r="F75" s="393"/>
      <c r="G75" s="393"/>
      <c r="H75" s="393"/>
      <c r="I75" s="393"/>
      <c r="J75" s="376"/>
      <c r="K75" s="376"/>
      <c r="L75" s="376"/>
      <c r="M75" s="393"/>
      <c r="N75" s="393"/>
      <c r="V75" s="220"/>
      <c r="X75" s="236"/>
      <c r="Y75" s="236"/>
    </row>
    <row r="76" spans="1:25" ht="12" customHeight="1" x14ac:dyDescent="0.3">
      <c r="A76" s="219" t="s">
        <v>317</v>
      </c>
      <c r="B76" s="393"/>
      <c r="C76" s="366"/>
      <c r="D76" s="376"/>
      <c r="E76" s="376"/>
      <c r="F76" s="393"/>
      <c r="G76" s="393"/>
      <c r="H76" s="393"/>
      <c r="I76" s="393"/>
      <c r="J76" s="376"/>
      <c r="K76" s="376"/>
      <c r="L76" s="376"/>
      <c r="M76" s="393"/>
      <c r="N76" s="393"/>
      <c r="V76" s="220"/>
      <c r="X76" s="236"/>
      <c r="Y76" s="236"/>
    </row>
    <row r="77" spans="1:25" ht="12" customHeight="1" x14ac:dyDescent="0.3">
      <c r="A77" s="19" t="s">
        <v>438</v>
      </c>
      <c r="B77" s="393"/>
      <c r="C77" s="366"/>
      <c r="D77" s="376"/>
      <c r="E77" s="376"/>
      <c r="F77" s="393"/>
      <c r="G77" s="393"/>
      <c r="H77" s="393"/>
      <c r="I77" s="393"/>
      <c r="J77" s="376"/>
      <c r="K77" s="376"/>
      <c r="L77" s="376"/>
      <c r="M77" s="393"/>
      <c r="N77" s="393"/>
      <c r="V77" s="220"/>
      <c r="X77" s="236"/>
      <c r="Y77" s="236"/>
    </row>
    <row r="78" spans="1:25" ht="11.15" customHeight="1" x14ac:dyDescent="0.25">
      <c r="B78" s="366"/>
      <c r="C78" s="366"/>
      <c r="D78" s="376"/>
      <c r="E78" s="376"/>
      <c r="F78" s="366"/>
      <c r="G78" s="366"/>
      <c r="H78" s="366"/>
      <c r="I78" s="366"/>
      <c r="J78" s="376"/>
      <c r="K78" s="376"/>
      <c r="L78" s="376"/>
      <c r="M78" s="366"/>
      <c r="N78" s="366"/>
      <c r="V78" s="220"/>
      <c r="X78" s="236"/>
      <c r="Y78" s="236"/>
    </row>
    <row r="79" spans="1:25" ht="10.5" customHeight="1" x14ac:dyDescent="0.3">
      <c r="A79" s="396"/>
      <c r="B79" s="396"/>
      <c r="C79" s="366"/>
      <c r="D79" s="420"/>
      <c r="E79" s="420"/>
      <c r="F79" s="366"/>
      <c r="G79" s="366"/>
      <c r="H79" s="366"/>
      <c r="I79" s="366"/>
      <c r="J79" s="420"/>
      <c r="K79" s="420"/>
      <c r="L79" s="420"/>
      <c r="M79" s="366"/>
      <c r="N79" s="366"/>
      <c r="V79" s="220"/>
      <c r="X79" s="236"/>
      <c r="Y79" s="236"/>
    </row>
    <row r="80" spans="1:25" x14ac:dyDescent="0.25">
      <c r="A80" s="393"/>
      <c r="B80" s="366"/>
      <c r="C80" s="366"/>
      <c r="D80" s="376"/>
      <c r="E80" s="376"/>
      <c r="F80" s="366"/>
      <c r="G80" s="393"/>
      <c r="H80" s="366"/>
      <c r="I80" s="393"/>
      <c r="J80" s="376"/>
      <c r="K80" s="376"/>
      <c r="L80" s="376"/>
      <c r="M80" s="393"/>
      <c r="N80" s="366"/>
      <c r="V80" s="220"/>
      <c r="X80" s="236"/>
      <c r="Y80" s="236"/>
    </row>
    <row r="81" spans="1:28" x14ac:dyDescent="0.25">
      <c r="A81" s="362"/>
      <c r="G81" s="362"/>
      <c r="H81" s="362"/>
      <c r="I81" s="362"/>
      <c r="M81" s="362"/>
      <c r="N81" s="362"/>
      <c r="V81" s="220"/>
      <c r="X81" s="236"/>
      <c r="Y81" s="236"/>
    </row>
    <row r="82" spans="1:28" x14ac:dyDescent="0.25">
      <c r="H82" s="362"/>
      <c r="N82" s="362"/>
      <c r="V82" s="220"/>
      <c r="X82" s="236"/>
      <c r="Y82" s="236"/>
    </row>
    <row r="83" spans="1:28" x14ac:dyDescent="0.25">
      <c r="B83" s="362"/>
      <c r="H83" s="362"/>
      <c r="N83" s="362"/>
      <c r="V83" s="220"/>
      <c r="X83" s="236"/>
      <c r="Y83" s="236"/>
    </row>
    <row r="84" spans="1:28" x14ac:dyDescent="0.25">
      <c r="H84" s="362"/>
      <c r="N84" s="362"/>
      <c r="V84" s="220"/>
      <c r="X84" s="236"/>
      <c r="Y84" s="236"/>
    </row>
    <row r="85" spans="1:28" x14ac:dyDescent="0.25">
      <c r="V85" s="220"/>
      <c r="X85" s="236"/>
      <c r="Y85" s="236"/>
    </row>
    <row r="86" spans="1:28" x14ac:dyDescent="0.25">
      <c r="V86" s="220"/>
      <c r="X86" s="236"/>
      <c r="Y86" s="236"/>
    </row>
    <row r="88" spans="1:28" x14ac:dyDescent="0.25">
      <c r="V88" s="220"/>
      <c r="X88" s="236"/>
      <c r="Y88" s="236"/>
    </row>
    <row r="89" spans="1:28" x14ac:dyDescent="0.25">
      <c r="V89" s="249"/>
      <c r="X89" s="249"/>
      <c r="Y89" s="249"/>
    </row>
    <row r="90" spans="1:28" ht="11.15" customHeight="1" x14ac:dyDescent="0.25">
      <c r="V90" s="249"/>
      <c r="X90" s="249"/>
      <c r="Y90" s="249"/>
      <c r="Z90" s="249"/>
      <c r="AA90" s="249"/>
      <c r="AB90" s="249"/>
    </row>
    <row r="91" spans="1:28" ht="11.15" customHeight="1" x14ac:dyDescent="0.25">
      <c r="V91" s="220"/>
    </row>
    <row r="92" spans="1:28" ht="11.15" customHeight="1" x14ac:dyDescent="0.25"/>
    <row r="93" spans="1:28" ht="11.15" customHeight="1" x14ac:dyDescent="0.25">
      <c r="V93" s="220"/>
    </row>
    <row r="94" spans="1:28" x14ac:dyDescent="0.25">
      <c r="V94" s="220"/>
    </row>
    <row r="95" spans="1:28" x14ac:dyDescent="0.25">
      <c r="V95" s="220"/>
    </row>
    <row r="96" spans="1:28" x14ac:dyDescent="0.25">
      <c r="V96" s="220"/>
    </row>
    <row r="98" spans="2:22" x14ac:dyDescent="0.25">
      <c r="V98" s="220"/>
    </row>
    <row r="99" spans="2:22" x14ac:dyDescent="0.25">
      <c r="B99" s="264"/>
      <c r="D99" s="418"/>
      <c r="E99" s="418"/>
      <c r="F99" s="264"/>
      <c r="G99" s="264"/>
      <c r="H99" s="264"/>
      <c r="I99" s="264"/>
      <c r="J99" s="418"/>
      <c r="K99" s="418"/>
      <c r="L99" s="418"/>
      <c r="M99" s="264"/>
      <c r="N99" s="264"/>
    </row>
    <row r="100" spans="2:22" x14ac:dyDescent="0.25">
      <c r="B100" s="264"/>
      <c r="D100" s="418"/>
      <c r="E100" s="418"/>
      <c r="F100" s="264"/>
      <c r="G100" s="264"/>
      <c r="H100" s="264"/>
      <c r="I100" s="264"/>
      <c r="J100" s="418"/>
      <c r="K100" s="418"/>
      <c r="L100" s="418"/>
      <c r="M100" s="264"/>
      <c r="N100" s="264"/>
    </row>
    <row r="101" spans="2:22" x14ac:dyDescent="0.25">
      <c r="B101" s="264"/>
      <c r="D101" s="418"/>
      <c r="E101" s="418"/>
      <c r="F101" s="264"/>
      <c r="G101" s="264"/>
      <c r="H101" s="264"/>
      <c r="I101" s="264"/>
      <c r="J101" s="418"/>
      <c r="K101" s="418"/>
      <c r="L101" s="418"/>
      <c r="M101" s="264"/>
      <c r="N101" s="264"/>
    </row>
    <row r="102" spans="2:22" x14ac:dyDescent="0.25">
      <c r="B102" s="264"/>
      <c r="D102" s="418"/>
      <c r="E102" s="418"/>
      <c r="F102" s="264"/>
      <c r="G102" s="264"/>
      <c r="H102" s="264"/>
      <c r="I102" s="264"/>
      <c r="J102" s="418"/>
      <c r="K102" s="418"/>
      <c r="L102" s="418"/>
      <c r="M102" s="264"/>
      <c r="N102" s="264"/>
    </row>
    <row r="105" spans="2:22" x14ac:dyDescent="0.25">
      <c r="C105" s="264"/>
    </row>
    <row r="106" spans="2:22" x14ac:dyDescent="0.25">
      <c r="B106" s="264"/>
      <c r="C106" s="264"/>
      <c r="D106" s="418"/>
      <c r="E106" s="418"/>
      <c r="F106" s="264"/>
      <c r="G106" s="264"/>
      <c r="H106" s="264"/>
      <c r="I106" s="264"/>
      <c r="J106" s="418"/>
      <c r="K106" s="418"/>
      <c r="L106" s="418"/>
      <c r="M106" s="264"/>
      <c r="N106" s="264"/>
    </row>
    <row r="107" spans="2:22" x14ac:dyDescent="0.25">
      <c r="B107" s="264"/>
      <c r="C107" s="264"/>
      <c r="D107" s="418"/>
      <c r="E107" s="418"/>
      <c r="F107" s="264"/>
      <c r="G107" s="264"/>
      <c r="H107" s="264"/>
      <c r="I107" s="264"/>
      <c r="J107" s="418"/>
      <c r="K107" s="418"/>
      <c r="L107" s="418"/>
      <c r="M107" s="264"/>
      <c r="N107" s="264"/>
    </row>
    <row r="108" spans="2:22" x14ac:dyDescent="0.25">
      <c r="C108" s="264"/>
      <c r="O108" s="262"/>
      <c r="P108" s="262"/>
      <c r="Q108" s="262"/>
      <c r="R108" s="262"/>
      <c r="S108" s="262"/>
      <c r="T108" s="262"/>
      <c r="U108" s="262"/>
    </row>
    <row r="109" spans="2:22" x14ac:dyDescent="0.25">
      <c r="B109" s="264"/>
      <c r="C109" s="264"/>
      <c r="D109" s="418"/>
      <c r="E109" s="418"/>
      <c r="F109" s="264"/>
      <c r="G109" s="264"/>
      <c r="H109" s="264"/>
      <c r="I109" s="264"/>
      <c r="J109" s="418"/>
      <c r="K109" s="418"/>
      <c r="L109" s="418"/>
      <c r="M109" s="264"/>
      <c r="N109" s="264"/>
      <c r="O109" s="262"/>
      <c r="P109" s="262"/>
      <c r="Q109" s="262"/>
      <c r="R109" s="262"/>
      <c r="S109" s="262"/>
      <c r="T109" s="262"/>
      <c r="U109" s="262"/>
    </row>
    <row r="110" spans="2:22" x14ac:dyDescent="0.25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5">
      <c r="B111" s="264"/>
      <c r="D111" s="418"/>
      <c r="E111" s="418"/>
      <c r="F111" s="264"/>
      <c r="G111" s="264"/>
      <c r="H111" s="264"/>
      <c r="I111" s="264"/>
      <c r="J111" s="418"/>
      <c r="K111" s="418"/>
      <c r="L111" s="418"/>
      <c r="M111" s="264"/>
      <c r="N111" s="264"/>
    </row>
    <row r="112" spans="2:22" x14ac:dyDescent="0.25">
      <c r="B112" s="264"/>
      <c r="C112" s="236"/>
      <c r="D112" s="418"/>
      <c r="E112" s="418"/>
      <c r="F112" s="264"/>
      <c r="G112" s="264"/>
      <c r="H112" s="264"/>
      <c r="I112" s="264"/>
      <c r="J112" s="418"/>
      <c r="K112" s="418"/>
      <c r="L112" s="418"/>
      <c r="M112" s="264"/>
      <c r="N112" s="264"/>
    </row>
    <row r="113" spans="1:14" x14ac:dyDescent="0.25">
      <c r="A113" s="236"/>
      <c r="B113" s="236"/>
      <c r="C113" s="264"/>
      <c r="D113" s="419"/>
      <c r="E113" s="419"/>
      <c r="F113" s="236"/>
      <c r="G113" s="236"/>
      <c r="H113" s="236"/>
      <c r="I113" s="236"/>
      <c r="J113" s="419"/>
      <c r="K113" s="419"/>
      <c r="L113" s="419"/>
      <c r="M113" s="236"/>
      <c r="N113" s="236"/>
    </row>
    <row r="114" spans="1:14" x14ac:dyDescent="0.25">
      <c r="A114" s="236"/>
      <c r="B114" s="236"/>
      <c r="D114" s="419"/>
      <c r="E114" s="419"/>
      <c r="F114" s="236"/>
      <c r="G114" s="236"/>
      <c r="H114" s="264"/>
      <c r="I114" s="236"/>
      <c r="J114" s="419"/>
      <c r="K114" s="419"/>
      <c r="L114" s="419"/>
      <c r="M114" s="236"/>
      <c r="N114" s="264"/>
    </row>
    <row r="115" spans="1:14" x14ac:dyDescent="0.25">
      <c r="A115" s="236"/>
      <c r="G115" s="262"/>
      <c r="H115" s="264"/>
      <c r="I115" s="262"/>
      <c r="M115" s="262"/>
      <c r="N115" s="264"/>
    </row>
    <row r="116" spans="1:14" x14ac:dyDescent="0.25">
      <c r="B116" s="264"/>
      <c r="D116" s="418"/>
      <c r="E116" s="418"/>
      <c r="F116" s="264"/>
      <c r="G116" s="264"/>
      <c r="H116" s="264"/>
      <c r="I116" s="264"/>
      <c r="J116" s="418"/>
      <c r="K116" s="418"/>
      <c r="L116" s="418"/>
      <c r="M116" s="264"/>
      <c r="N116" s="264"/>
    </row>
    <row r="117" spans="1:14" x14ac:dyDescent="0.25">
      <c r="B117" s="264"/>
      <c r="D117" s="418"/>
      <c r="E117" s="418"/>
      <c r="F117" s="264"/>
      <c r="G117" s="264"/>
      <c r="H117" s="264"/>
      <c r="I117" s="264"/>
      <c r="J117" s="418"/>
      <c r="K117" s="418"/>
      <c r="L117" s="418"/>
      <c r="M117" s="264"/>
      <c r="N117" s="264"/>
    </row>
    <row r="118" spans="1:14" x14ac:dyDescent="0.25">
      <c r="B118" s="264"/>
      <c r="D118" s="418"/>
      <c r="E118" s="418"/>
      <c r="F118" s="264"/>
      <c r="G118" s="264"/>
      <c r="H118" s="264"/>
      <c r="I118" s="264"/>
      <c r="J118" s="418"/>
      <c r="K118" s="418"/>
      <c r="L118" s="418"/>
      <c r="M118" s="264"/>
      <c r="N118" s="264"/>
    </row>
    <row r="119" spans="1:14" x14ac:dyDescent="0.25">
      <c r="B119" s="264"/>
      <c r="D119" s="418"/>
      <c r="E119" s="418"/>
      <c r="F119" s="264"/>
      <c r="G119" s="264"/>
      <c r="H119" s="264"/>
      <c r="I119" s="264"/>
      <c r="J119" s="418"/>
      <c r="K119" s="418"/>
      <c r="L119" s="418"/>
      <c r="M119" s="264"/>
      <c r="N119" s="264"/>
    </row>
    <row r="120" spans="1:14" x14ac:dyDescent="0.25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14" x14ac:dyDescent="0.25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14" x14ac:dyDescent="0.25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14" x14ac:dyDescent="0.25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14" x14ac:dyDescent="0.25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14" x14ac:dyDescent="0.25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14" x14ac:dyDescent="0.25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14" x14ac:dyDescent="0.25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14" x14ac:dyDescent="0.25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5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5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5">
      <c r="H131" s="264"/>
      <c r="N131" s="264"/>
    </row>
    <row r="132" spans="2:14" x14ac:dyDescent="0.25">
      <c r="H132" s="264"/>
      <c r="N132" s="264"/>
    </row>
    <row r="133" spans="2:14" x14ac:dyDescent="0.25">
      <c r="H133" s="264"/>
      <c r="N133" s="264"/>
    </row>
    <row r="134" spans="2:14" x14ac:dyDescent="0.25">
      <c r="H134" s="264"/>
      <c r="N134" s="264"/>
    </row>
    <row r="135" spans="2:14" x14ac:dyDescent="0.25">
      <c r="H135" s="264"/>
      <c r="N135" s="264"/>
    </row>
    <row r="136" spans="2:14" x14ac:dyDescent="0.25">
      <c r="H136" s="264"/>
      <c r="N136" s="264"/>
    </row>
    <row r="137" spans="2:14" x14ac:dyDescent="0.25">
      <c r="H137" s="264"/>
      <c r="N137" s="264"/>
    </row>
    <row r="138" spans="2:14" x14ac:dyDescent="0.25">
      <c r="H138" s="264"/>
      <c r="N138" s="264"/>
    </row>
    <row r="139" spans="2:14" x14ac:dyDescent="0.25">
      <c r="H139" s="264"/>
      <c r="N139" s="264"/>
    </row>
    <row r="140" spans="2:14" x14ac:dyDescent="0.25">
      <c r="H140" s="264"/>
      <c r="N140" s="264"/>
    </row>
    <row r="141" spans="2:14" x14ac:dyDescent="0.25">
      <c r="H141" s="264"/>
      <c r="N141" s="264"/>
    </row>
    <row r="142" spans="2:14" x14ac:dyDescent="0.25">
      <c r="H142" s="264"/>
      <c r="N142" s="264"/>
    </row>
    <row r="143" spans="2:14" x14ac:dyDescent="0.25">
      <c r="H143" s="264"/>
      <c r="N143" s="264"/>
    </row>
    <row r="144" spans="2:14" x14ac:dyDescent="0.25">
      <c r="H144" s="264"/>
      <c r="N144" s="264"/>
    </row>
    <row r="145" spans="2:14" x14ac:dyDescent="0.25">
      <c r="H145" s="264"/>
      <c r="N145" s="264"/>
    </row>
    <row r="146" spans="2:14" x14ac:dyDescent="0.25">
      <c r="H146" s="264"/>
      <c r="N146" s="264"/>
    </row>
    <row r="147" spans="2:14" x14ac:dyDescent="0.25">
      <c r="H147" s="264"/>
      <c r="N147" s="264"/>
    </row>
    <row r="158" spans="2:14" x14ac:dyDescent="0.25">
      <c r="C158" s="264"/>
    </row>
    <row r="159" spans="2:14" x14ac:dyDescent="0.25">
      <c r="B159" s="264"/>
      <c r="D159" s="418"/>
      <c r="E159" s="418"/>
      <c r="F159" s="264"/>
      <c r="G159" s="264"/>
      <c r="H159" s="264"/>
      <c r="I159" s="264"/>
      <c r="J159" s="418"/>
      <c r="K159" s="418"/>
      <c r="L159" s="418"/>
      <c r="M159" s="264"/>
      <c r="N159" s="264"/>
    </row>
    <row r="162" spans="2:21" x14ac:dyDescent="0.25">
      <c r="C162" s="264"/>
    </row>
    <row r="163" spans="2:21" x14ac:dyDescent="0.25">
      <c r="B163" s="264"/>
      <c r="C163" s="264"/>
      <c r="D163" s="418"/>
      <c r="E163" s="418"/>
      <c r="F163" s="264"/>
      <c r="G163" s="264"/>
      <c r="H163" s="264"/>
      <c r="I163" s="264"/>
      <c r="J163" s="418"/>
      <c r="K163" s="418"/>
      <c r="L163" s="418"/>
      <c r="M163" s="264"/>
      <c r="N163" s="264"/>
    </row>
    <row r="164" spans="2:21" x14ac:dyDescent="0.25">
      <c r="B164" s="264"/>
      <c r="C164" s="264"/>
      <c r="D164" s="418"/>
      <c r="E164" s="418"/>
      <c r="F164" s="264"/>
      <c r="G164" s="264"/>
      <c r="H164" s="264"/>
      <c r="I164" s="264"/>
      <c r="J164" s="418"/>
      <c r="K164" s="418"/>
      <c r="L164" s="418"/>
      <c r="M164" s="264"/>
      <c r="N164" s="264"/>
      <c r="O164" s="262"/>
      <c r="P164" s="262"/>
      <c r="Q164" s="262"/>
      <c r="R164" s="262"/>
      <c r="S164" s="262"/>
      <c r="T164" s="262"/>
      <c r="U164" s="262"/>
    </row>
    <row r="165" spans="2:21" x14ac:dyDescent="0.25">
      <c r="B165" s="264"/>
      <c r="C165" s="264"/>
      <c r="D165" s="418"/>
      <c r="E165" s="418"/>
      <c r="F165" s="264"/>
      <c r="G165" s="264"/>
      <c r="H165" s="264"/>
      <c r="I165" s="264"/>
      <c r="J165" s="418"/>
      <c r="K165" s="418"/>
      <c r="L165" s="418"/>
      <c r="M165" s="264"/>
      <c r="N165" s="264"/>
    </row>
    <row r="166" spans="2:21" x14ac:dyDescent="0.25">
      <c r="B166" s="264"/>
      <c r="D166" s="418"/>
      <c r="E166" s="418"/>
      <c r="F166" s="264"/>
      <c r="G166" s="264"/>
      <c r="H166" s="264"/>
      <c r="I166" s="264"/>
      <c r="J166" s="418"/>
      <c r="K166" s="418"/>
      <c r="L166" s="418"/>
      <c r="M166" s="264"/>
      <c r="N166" s="264"/>
    </row>
    <row r="167" spans="2:21" x14ac:dyDescent="0.25">
      <c r="C167" s="264"/>
    </row>
    <row r="168" spans="2:21" x14ac:dyDescent="0.25">
      <c r="B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</row>
  </sheetData>
  <printOptions horizontalCentered="1"/>
  <pageMargins left="0.5" right="0.5" top="0.75" bottom="0.75" header="0.18" footer="0.5"/>
  <pageSetup scale="69" orientation="portrait" r:id="rId1"/>
  <headerFooter alignWithMargins="0"/>
  <rowBreaks count="1" manualBreakCount="1">
    <brk id="7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0" transitionEvaluation="1" transitionEntry="1">
    <pageSetUpPr fitToPage="1"/>
  </sheetPr>
  <dimension ref="A1:L234"/>
  <sheetViews>
    <sheetView showGridLines="0" zoomScale="136" zoomScaleNormal="136" workbookViewId="0">
      <pane xSplit="1" ySplit="3" topLeftCell="B60" activePane="bottomRight" state="frozen"/>
      <selection pane="topRight" activeCell="B1" sqref="B1"/>
      <selection pane="bottomLeft" activeCell="A4" sqref="A4"/>
      <selection pane="bottomRight" activeCell="F60" sqref="F60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340</v>
      </c>
      <c r="F2" s="42" t="s">
        <v>373</v>
      </c>
      <c r="G2" s="42" t="s">
        <v>399</v>
      </c>
    </row>
    <row r="3" spans="1:12" ht="15" customHeight="1" thickBot="1" x14ac:dyDescent="0.3">
      <c r="A3" s="519"/>
      <c r="B3" s="520"/>
      <c r="C3" s="520"/>
      <c r="D3" s="520"/>
      <c r="E3" s="520"/>
      <c r="F3" s="520"/>
      <c r="G3" s="520" t="s">
        <v>43</v>
      </c>
    </row>
    <row r="4" spans="1:12" ht="13.65" customHeight="1" x14ac:dyDescent="0.25">
      <c r="A4" s="518" t="s">
        <v>44</v>
      </c>
      <c r="J4" s="44"/>
    </row>
    <row r="5" spans="1:12" ht="12" customHeight="1" x14ac:dyDescent="0.25">
      <c r="A5" s="45" t="s">
        <v>2</v>
      </c>
      <c r="E5" s="545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405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405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405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169.8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216.221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111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69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180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36.221000000000004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20.122777777777781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11.7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405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405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405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56.320999999999998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7.75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77.834999999999994</v>
      </c>
      <c r="G50" s="70">
        <f>G47+G48+G49</f>
        <v>74.784999999999997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37.558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67.122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12.285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15.961979678793838</v>
      </c>
      <c r="G60" s="53">
        <f t="shared" si="8"/>
        <v>19.656000000000002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17.8</v>
      </c>
      <c r="G65" s="64">
        <v>16.600000000000001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20.6</v>
      </c>
      <c r="G67" s="64">
        <v>18.8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11.8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6">
        <v>1.0269999999999999</v>
      </c>
      <c r="G72" s="536" t="s">
        <v>33</v>
      </c>
      <c r="H72" s="535"/>
      <c r="I72" s="53"/>
      <c r="J72" s="53"/>
    </row>
    <row r="73" spans="1:10" ht="13.65" customHeight="1" x14ac:dyDescent="0.25">
      <c r="A73" s="78" t="s">
        <v>404</v>
      </c>
    </row>
    <row r="74" spans="1:10" ht="13.65" customHeight="1" x14ac:dyDescent="0.25">
      <c r="A74" s="78" t="s">
        <v>344</v>
      </c>
    </row>
    <row r="75" spans="1:10" ht="13.65" customHeight="1" x14ac:dyDescent="0.25">
      <c r="A75" s="78" t="s">
        <v>360</v>
      </c>
    </row>
    <row r="76" spans="1:10" ht="13.65" customHeight="1" x14ac:dyDescent="0.25">
      <c r="A76" s="78" t="s">
        <v>361</v>
      </c>
    </row>
    <row r="77" spans="1:10" ht="15" customHeight="1" x14ac:dyDescent="0.25">
      <c r="A77" s="40" t="s">
        <v>362</v>
      </c>
    </row>
    <row r="78" spans="1:10" ht="13.5" customHeight="1" x14ac:dyDescent="0.25">
      <c r="A78" s="79" t="s">
        <v>363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392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438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5" sqref="E15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399</v>
      </c>
      <c r="E2" s="92"/>
      <c r="F2" s="88"/>
      <c r="G2" s="90"/>
      <c r="H2" s="91" t="s">
        <v>373</v>
      </c>
      <c r="I2" s="92"/>
      <c r="J2" s="88"/>
      <c r="K2" s="90"/>
      <c r="L2" s="91" t="s">
        <v>340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15.4</v>
      </c>
      <c r="D6" s="539"/>
      <c r="E6" s="542">
        <v>5615</v>
      </c>
      <c r="F6" s="109"/>
      <c r="G6" s="108">
        <v>12.8</v>
      </c>
      <c r="H6" s="539"/>
      <c r="I6" s="542">
        <v>10188</v>
      </c>
      <c r="J6" s="109"/>
      <c r="K6" s="108">
        <v>14.3</v>
      </c>
      <c r="L6" s="539"/>
      <c r="M6" s="523">
        <v>4421</v>
      </c>
      <c r="N6" s="109"/>
      <c r="O6" s="93"/>
    </row>
    <row r="7" spans="1:32" x14ac:dyDescent="0.25">
      <c r="A7" s="89" t="s">
        <v>68</v>
      </c>
      <c r="B7" s="89"/>
      <c r="C7" s="108">
        <v>12.5</v>
      </c>
      <c r="D7" s="539"/>
      <c r="E7" s="542">
        <v>8276</v>
      </c>
      <c r="G7" s="108">
        <v>12.3</v>
      </c>
      <c r="H7" s="539"/>
      <c r="I7" s="542">
        <v>9309</v>
      </c>
      <c r="K7" s="108">
        <v>12.4</v>
      </c>
      <c r="L7" s="539"/>
      <c r="M7" s="523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/>
      <c r="D8" s="539"/>
      <c r="E8" s="542"/>
      <c r="F8" s="111"/>
      <c r="G8" s="108">
        <v>12.8</v>
      </c>
      <c r="H8" s="539"/>
      <c r="I8" s="542">
        <v>15370</v>
      </c>
      <c r="J8" s="111"/>
      <c r="K8" s="108">
        <v>12.4</v>
      </c>
      <c r="L8" s="539"/>
      <c r="M8" s="523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/>
      <c r="D9" s="539"/>
      <c r="E9" s="542"/>
      <c r="G9" s="108">
        <v>13.6</v>
      </c>
      <c r="H9" s="540"/>
      <c r="I9" s="542">
        <v>12357</v>
      </c>
      <c r="K9" s="108">
        <v>13</v>
      </c>
      <c r="L9" s="539"/>
      <c r="M9" s="523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/>
      <c r="D10" s="540"/>
      <c r="E10" s="542"/>
      <c r="G10" s="108">
        <v>13</v>
      </c>
      <c r="H10" s="112"/>
      <c r="I10" s="542">
        <v>18085</v>
      </c>
      <c r="K10" s="108">
        <v>12.7</v>
      </c>
      <c r="L10" s="540"/>
      <c r="M10" s="523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/>
      <c r="D11" s="112"/>
      <c r="E11" s="542"/>
      <c r="G11" s="108">
        <v>13.7</v>
      </c>
      <c r="H11" s="112"/>
      <c r="I11" s="542">
        <v>19915</v>
      </c>
      <c r="K11" s="108">
        <v>13.5</v>
      </c>
      <c r="L11" s="540"/>
      <c r="M11" s="523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/>
      <c r="D12" s="112"/>
      <c r="E12" s="542"/>
      <c r="G12" s="108">
        <v>13.5</v>
      </c>
      <c r="H12" s="112"/>
      <c r="I12" s="542">
        <v>12432</v>
      </c>
      <c r="K12" s="108">
        <v>12.4</v>
      </c>
      <c r="L12" s="540"/>
      <c r="M12" s="523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42"/>
      <c r="G13" s="108">
        <v>13.7</v>
      </c>
      <c r="H13" s="112"/>
      <c r="I13" s="542">
        <v>14309</v>
      </c>
      <c r="K13" s="108">
        <v>11.9</v>
      </c>
      <c r="L13" s="540"/>
      <c r="M13" s="523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42"/>
      <c r="G14" s="108">
        <v>14.1</v>
      </c>
      <c r="H14" s="112"/>
      <c r="I14" s="542">
        <v>10277</v>
      </c>
      <c r="K14" s="108">
        <v>12</v>
      </c>
      <c r="L14" s="540"/>
      <c r="M14" s="523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42"/>
      <c r="G15" s="108">
        <v>14.4</v>
      </c>
      <c r="H15" s="112"/>
      <c r="I15" s="542">
        <v>8174</v>
      </c>
      <c r="K15" s="108">
        <v>11.9</v>
      </c>
      <c r="L15" s="540"/>
      <c r="M15" s="523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42"/>
      <c r="G16" s="114">
        <v>14.8</v>
      </c>
      <c r="H16" s="112"/>
      <c r="I16" s="542">
        <v>7730</v>
      </c>
      <c r="K16" s="108">
        <v>12.2</v>
      </c>
      <c r="L16" s="540"/>
      <c r="M16" s="523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42"/>
      <c r="F17" s="115"/>
      <c r="G17" s="114">
        <v>15.1</v>
      </c>
      <c r="H17" s="112"/>
      <c r="I17" s="542">
        <v>7437</v>
      </c>
      <c r="K17" s="114">
        <v>12.9</v>
      </c>
      <c r="L17" s="540"/>
      <c r="M17" s="541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G18" s="114"/>
      <c r="H18" s="112"/>
      <c r="I18" s="542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50" t="s">
        <v>433</v>
      </c>
      <c r="B19" s="550"/>
      <c r="C19" s="551">
        <f>(C6*E6/E22)+(C7*E7/E22)+(C8*E8/E22)+(C9*E9/E22)+(C10*E10/E22)+(C11*E11/E22)+(C12*E12/E22)+(C13*E13/E22)+(C14*E14/E22)+(C15*E15/E22)+(C16*E16/E22)+(C17*E17/E22)</f>
        <v>13.67223382045929</v>
      </c>
      <c r="D19" s="118" t="s">
        <v>434</v>
      </c>
      <c r="G19" s="551"/>
      <c r="H19" s="118"/>
      <c r="I19" s="107"/>
      <c r="K19" s="551"/>
      <c r="L19" s="118"/>
      <c r="M19" s="107"/>
      <c r="AD19" s="552"/>
      <c r="AE19" s="166"/>
    </row>
    <row r="20" spans="1:32" x14ac:dyDescent="0.25">
      <c r="A20" s="88" t="s">
        <v>78</v>
      </c>
      <c r="B20" s="89"/>
      <c r="C20" s="145">
        <v>12.9</v>
      </c>
      <c r="D20" s="119"/>
      <c r="E20" s="120"/>
      <c r="G20" s="145">
        <v>13.5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6945.5</v>
      </c>
      <c r="G21" s="113"/>
      <c r="I21" s="121">
        <f>AVERAGE(I6:I17)</f>
        <v>12131.916666666666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13891</v>
      </c>
      <c r="F22" s="124"/>
      <c r="G22" s="122"/>
      <c r="H22" s="122"/>
      <c r="I22" s="123">
        <f>SUM(I6:I17)</f>
        <v>145583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435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438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 transitionEvaluation="1">
    <pageSetUpPr fitToPage="1"/>
  </sheetPr>
  <dimension ref="A1:AL34"/>
  <sheetViews>
    <sheetView showGridLines="0" topLeftCell="A13" zoomScale="120" zoomScaleNormal="120" workbookViewId="0">
      <selection activeCell="K33" sqref="K33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401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399</v>
      </c>
      <c r="D3" s="138"/>
      <c r="E3" s="139"/>
      <c r="F3" s="136"/>
      <c r="G3" s="137" t="s">
        <v>373</v>
      </c>
      <c r="H3" s="138"/>
      <c r="I3" s="88"/>
      <c r="J3" s="136"/>
      <c r="K3" s="517" t="str">
        <f>C3</f>
        <v>2020/21</v>
      </c>
      <c r="L3" s="138"/>
      <c r="M3" s="139"/>
      <c r="N3" s="136"/>
      <c r="O3" s="517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42">
        <v>3419</v>
      </c>
      <c r="E7" s="144"/>
      <c r="F7" s="142">
        <v>10.9</v>
      </c>
      <c r="G7" s="142"/>
      <c r="H7" s="542">
        <v>7905</v>
      </c>
      <c r="I7" s="109"/>
      <c r="J7" s="142">
        <v>18.2</v>
      </c>
      <c r="K7" s="142"/>
      <c r="L7" s="542">
        <v>2196</v>
      </c>
      <c r="M7" s="109"/>
      <c r="N7" s="142">
        <v>19.399999999999999</v>
      </c>
      <c r="O7" s="142"/>
      <c r="P7" s="542">
        <v>2283</v>
      </c>
      <c r="Q7" s="109"/>
      <c r="R7" s="121"/>
    </row>
    <row r="8" spans="1:35" x14ac:dyDescent="0.25">
      <c r="A8" s="89" t="s">
        <v>68</v>
      </c>
      <c r="B8" s="142">
        <v>12.6</v>
      </c>
      <c r="C8" s="142"/>
      <c r="D8" s="542">
        <v>6538</v>
      </c>
      <c r="E8" s="144"/>
      <c r="F8" s="142">
        <v>11.2</v>
      </c>
      <c r="G8" s="142"/>
      <c r="H8" s="542">
        <v>7843</v>
      </c>
      <c r="J8" s="142">
        <v>17.100000000000001</v>
      </c>
      <c r="K8" s="142"/>
      <c r="L8" s="542">
        <v>1738</v>
      </c>
      <c r="N8" s="142">
        <v>18.100000000000001</v>
      </c>
      <c r="O8" s="142"/>
      <c r="P8" s="542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/>
      <c r="C9" s="142"/>
      <c r="D9" s="542"/>
      <c r="E9" s="144"/>
      <c r="F9" s="142">
        <v>11.4</v>
      </c>
      <c r="G9" s="142"/>
      <c r="H9" s="542">
        <v>11762</v>
      </c>
      <c r="I9" s="111"/>
      <c r="J9" s="142"/>
      <c r="K9" s="142"/>
      <c r="L9" s="542"/>
      <c r="N9" s="142">
        <v>17.399999999999999</v>
      </c>
      <c r="O9" s="142"/>
      <c r="P9" s="542">
        <v>3608</v>
      </c>
      <c r="R9" s="110"/>
      <c r="AG9" s="110"/>
      <c r="AH9" s="109"/>
      <c r="AI9" s="110"/>
    </row>
    <row r="10" spans="1:35" x14ac:dyDescent="0.25">
      <c r="A10" s="89" t="s">
        <v>70</v>
      </c>
      <c r="B10" s="142"/>
      <c r="C10" s="142"/>
      <c r="D10" s="542"/>
      <c r="E10" s="144"/>
      <c r="F10" s="142">
        <v>11.6</v>
      </c>
      <c r="G10" s="142"/>
      <c r="H10" s="542">
        <v>8603</v>
      </c>
      <c r="J10" s="142"/>
      <c r="K10" s="142"/>
      <c r="L10" s="542"/>
      <c r="N10" s="142">
        <v>18.3</v>
      </c>
      <c r="O10" s="142"/>
      <c r="P10" s="542">
        <v>3754</v>
      </c>
      <c r="R10" s="110"/>
      <c r="AG10" s="110"/>
      <c r="AH10" s="109"/>
      <c r="AI10" s="110"/>
    </row>
    <row r="11" spans="1:35" x14ac:dyDescent="0.25">
      <c r="A11" s="89" t="s">
        <v>71</v>
      </c>
      <c r="B11" s="142"/>
      <c r="C11" s="142"/>
      <c r="D11" s="542"/>
      <c r="E11" s="144"/>
      <c r="F11" s="142">
        <v>11.7</v>
      </c>
      <c r="G11" s="142"/>
      <c r="H11" s="542">
        <v>14335</v>
      </c>
      <c r="J11" s="142"/>
      <c r="K11" s="142"/>
      <c r="L11" s="542"/>
      <c r="N11" s="142">
        <v>18.100000000000001</v>
      </c>
      <c r="O11" s="142"/>
      <c r="P11" s="542">
        <v>3750</v>
      </c>
      <c r="R11" s="110"/>
      <c r="AG11" s="110"/>
      <c r="AH11" s="109"/>
      <c r="AI11" s="110"/>
    </row>
    <row r="12" spans="1:35" x14ac:dyDescent="0.25">
      <c r="A12" s="89" t="s">
        <v>72</v>
      </c>
      <c r="B12" s="108"/>
      <c r="C12" s="143"/>
      <c r="D12" s="542"/>
      <c r="E12" s="144"/>
      <c r="F12" s="108">
        <v>12</v>
      </c>
      <c r="G12" s="143"/>
      <c r="H12" s="542">
        <v>14769</v>
      </c>
      <c r="J12" s="108"/>
      <c r="K12" s="143"/>
      <c r="L12" s="542"/>
      <c r="M12" s="113"/>
      <c r="N12" s="108">
        <v>18.8</v>
      </c>
      <c r="O12" s="143"/>
      <c r="P12" s="542">
        <v>5146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/>
      <c r="C13" s="143"/>
      <c r="D13" s="542"/>
      <c r="E13" s="116"/>
      <c r="F13" s="108">
        <v>12.5</v>
      </c>
      <c r="G13" s="143"/>
      <c r="H13" s="542">
        <v>9688</v>
      </c>
      <c r="J13" s="108"/>
      <c r="K13" s="143"/>
      <c r="L13" s="542"/>
      <c r="M13" s="113"/>
      <c r="N13" s="108">
        <v>17.399999999999999</v>
      </c>
      <c r="O13" s="143"/>
      <c r="P13" s="542">
        <v>2744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42"/>
      <c r="E14" s="144"/>
      <c r="F14" s="108">
        <v>12.6</v>
      </c>
      <c r="G14" s="143"/>
      <c r="H14" s="542">
        <v>10545</v>
      </c>
      <c r="J14" s="108"/>
      <c r="K14" s="143"/>
      <c r="L14" s="542"/>
      <c r="N14" s="108">
        <v>16.8</v>
      </c>
      <c r="O14" s="143"/>
      <c r="P14" s="542">
        <v>3764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42"/>
      <c r="E15" s="144"/>
      <c r="F15" s="108">
        <v>12.9</v>
      </c>
      <c r="G15" s="143"/>
      <c r="H15" s="542">
        <v>7296</v>
      </c>
      <c r="J15" s="108"/>
      <c r="K15" s="143"/>
      <c r="L15" s="542"/>
      <c r="M15" s="113"/>
      <c r="N15" s="108">
        <v>17.2</v>
      </c>
      <c r="O15" s="143"/>
      <c r="P15" s="542">
        <v>2981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42"/>
      <c r="E16" s="144"/>
      <c r="F16" s="108">
        <v>12.9</v>
      </c>
      <c r="G16" s="143"/>
      <c r="H16" s="542">
        <v>5545</v>
      </c>
      <c r="J16" s="108"/>
      <c r="K16" s="143"/>
      <c r="L16" s="542"/>
      <c r="N16" s="108">
        <v>17.3</v>
      </c>
      <c r="O16" s="143"/>
      <c r="P16" s="542">
        <v>2629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42"/>
      <c r="E17" s="144"/>
      <c r="F17" s="108">
        <v>13.4</v>
      </c>
      <c r="G17" s="143"/>
      <c r="H17" s="542">
        <v>5315</v>
      </c>
      <c r="J17" s="108"/>
      <c r="K17" s="143"/>
      <c r="L17" s="542"/>
      <c r="M17" s="113"/>
      <c r="N17" s="108">
        <v>17.899999999999999</v>
      </c>
      <c r="O17" s="143"/>
      <c r="P17" s="542">
        <v>2415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43"/>
      <c r="E18" s="144"/>
      <c r="F18" s="108">
        <v>13.2</v>
      </c>
      <c r="G18" s="143"/>
      <c r="H18" s="543">
        <v>4119</v>
      </c>
      <c r="J18" s="108"/>
      <c r="K18" s="143"/>
      <c r="L18" s="543"/>
      <c r="M18" s="113"/>
      <c r="N18" s="108">
        <v>17.5</v>
      </c>
      <c r="O18" s="143"/>
      <c r="P18" s="543">
        <v>3318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50" t="s">
        <v>436</v>
      </c>
      <c r="B20" s="151">
        <f>(B7*D7/D24)+(B8*D8/D24)+(B9*D9/D24)+(B10*D10/D24)+(B11*D11/D24)+(B12*D12/D24)+( B13*D13/D24)+(B14*D14/D24)+(B15*D15/D24)+(B16*D16/D24)+(B17*D17/D24)+(B18*D18/D24)</f>
        <v>12.943376519031837</v>
      </c>
      <c r="F20" s="151"/>
      <c r="J20" s="151">
        <f>(J7*L7/L24)+(J8*L8/L24)+(J9*L9/L24)+(J10*L10/L24)+(J11*L11/L24)+(J12*L12/L24)+( J13*L13/L24)+(J14*L14/L24)+(J15*L15/L24)+(J16*L16/L24)+(J17*L17/L24)+(J18*L18/L24)</f>
        <v>17.714031520081342</v>
      </c>
      <c r="K20" s="111"/>
      <c r="N20" s="151"/>
      <c r="O20" s="111"/>
      <c r="R20" s="553"/>
      <c r="AG20" s="552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37">
        <v>11.7</v>
      </c>
      <c r="C22" s="156"/>
      <c r="F22" s="437">
        <v>12</v>
      </c>
      <c r="G22" s="156"/>
      <c r="J22" s="155">
        <v>16.600000000000001</v>
      </c>
      <c r="K22" s="158"/>
      <c r="N22" s="155">
        <v>17.8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4978.5</v>
      </c>
      <c r="E23" s="110"/>
      <c r="F23" s="113"/>
      <c r="G23" s="113"/>
      <c r="H23" s="146">
        <f>AVERAGE(H7:H18)</f>
        <v>8977.0833333333339</v>
      </c>
      <c r="J23" s="113"/>
      <c r="K23" s="113"/>
      <c r="L23" s="146">
        <f>AVERAGE(L7:L18)</f>
        <v>1967</v>
      </c>
      <c r="N23" s="113"/>
      <c r="O23" s="113"/>
      <c r="P23" s="146">
        <f>AVERAGE(P7:P18)</f>
        <v>3154.8333333333335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9957</v>
      </c>
      <c r="E24" s="149"/>
      <c r="F24" s="122"/>
      <c r="G24" s="122"/>
      <c r="H24" s="162">
        <f>SUM(H7:H18)</f>
        <v>107725</v>
      </c>
      <c r="I24" s="124"/>
      <c r="J24" s="122"/>
      <c r="K24" s="122"/>
      <c r="L24" s="162">
        <f>SUM(L7:L18)</f>
        <v>3934</v>
      </c>
      <c r="M24" s="124"/>
      <c r="N24" s="122"/>
      <c r="O24" s="122"/>
      <c r="P24" s="162">
        <f>SUM(P7:P18)</f>
        <v>37858</v>
      </c>
      <c r="Q24" s="124"/>
      <c r="R24" s="110"/>
      <c r="AG24" s="110"/>
      <c r="AH24" s="100"/>
      <c r="AI24" s="110"/>
    </row>
    <row r="25" spans="1:38" x14ac:dyDescent="0.25">
      <c r="A25" s="126" t="s">
        <v>403</v>
      </c>
      <c r="AK25" s="125"/>
      <c r="AL25" s="100"/>
    </row>
    <row r="26" spans="1:38" x14ac:dyDescent="0.25">
      <c r="A26" s="163" t="s">
        <v>402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412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438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2" transitionEvaluation="1"/>
  <dimension ref="A1:BD31"/>
  <sheetViews>
    <sheetView showGridLines="0" topLeftCell="A12" zoomScale="120" zoomScaleNormal="120" workbookViewId="0">
      <selection activeCell="B32" sqref="B32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379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24" t="s">
        <v>373</v>
      </c>
      <c r="C4" s="448"/>
      <c r="D4" s="524" t="s">
        <v>340</v>
      </c>
      <c r="E4" s="180"/>
      <c r="F4" s="179" t="s">
        <v>64</v>
      </c>
      <c r="G4" s="549" t="s">
        <v>399</v>
      </c>
      <c r="H4" s="180"/>
      <c r="I4" s="549" t="s">
        <v>373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20.7</v>
      </c>
      <c r="C8" s="142"/>
      <c r="D8" s="142">
        <v>21.2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>
        <v>20.8</v>
      </c>
      <c r="C9" s="142"/>
      <c r="D9" s="142">
        <v>21.3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>
        <v>20.8</v>
      </c>
      <c r="C10" s="142"/>
      <c r="D10" s="142">
        <v>21.1</v>
      </c>
      <c r="E10" s="109"/>
      <c r="F10" s="187" t="s">
        <v>90</v>
      </c>
      <c r="G10" s="142"/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>
        <v>20.7</v>
      </c>
      <c r="C11" s="142"/>
      <c r="D11" s="186">
        <v>21.5</v>
      </c>
      <c r="E11" s="164"/>
      <c r="F11" s="163" t="s">
        <v>91</v>
      </c>
      <c r="G11" s="142"/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>
        <v>20.7</v>
      </c>
      <c r="C12" s="142"/>
      <c r="D12" s="186">
        <v>21.2</v>
      </c>
      <c r="F12" s="163" t="s">
        <v>93</v>
      </c>
      <c r="G12" s="142"/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>
        <v>19.7</v>
      </c>
      <c r="C13" s="192"/>
      <c r="D13" s="186">
        <v>21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>
        <v>20.5</v>
      </c>
      <c r="C14" s="192"/>
      <c r="D14" s="186">
        <v>20.8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>
        <v>21.3</v>
      </c>
      <c r="D15" s="186">
        <v>21.3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>
        <v>20.6</v>
      </c>
      <c r="D16" s="186">
        <v>20.8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>
        <v>20.5</v>
      </c>
      <c r="D17" s="186">
        <v>21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>
        <v>20.6</v>
      </c>
      <c r="D18" s="186">
        <v>20.6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>
        <v>20.8</v>
      </c>
      <c r="D19" s="186">
        <v>21.2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G21" s="86">
        <f>AVERAGE(G8:G19)</f>
        <v>12.3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20.6</v>
      </c>
      <c r="C24" s="118"/>
      <c r="D24" s="195">
        <v>21.1</v>
      </c>
      <c r="E24" s="189"/>
      <c r="F24" s="189"/>
      <c r="G24" s="437">
        <v>11.8</v>
      </c>
      <c r="H24" s="118" t="s">
        <v>335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341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337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415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393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438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C13" sqref="C13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62" t="s">
        <v>399</v>
      </c>
      <c r="C2" s="562"/>
      <c r="D2" s="201"/>
      <c r="E2" s="562" t="s">
        <v>373</v>
      </c>
      <c r="F2" s="562"/>
      <c r="G2" s="106"/>
      <c r="H2" s="562" t="s">
        <v>340</v>
      </c>
      <c r="I2" s="562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103</v>
      </c>
      <c r="G3" s="202"/>
      <c r="H3" s="202"/>
      <c r="I3" s="203" t="s">
        <v>103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63" t="s">
        <v>106</v>
      </c>
      <c r="C6" s="563"/>
      <c r="D6" s="563"/>
      <c r="E6" s="563"/>
      <c r="F6" s="563"/>
      <c r="G6" s="563"/>
      <c r="H6" s="563"/>
      <c r="I6" s="563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439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93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94</v>
      </c>
      <c r="B13" s="192"/>
      <c r="C13" s="192"/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95</v>
      </c>
      <c r="B14" s="192"/>
      <c r="C14" s="192"/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397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377</v>
      </c>
      <c r="B22" s="197">
        <f>AVERAGE(B8:B19)</f>
        <v>10.805</v>
      </c>
      <c r="C22" s="197">
        <f>AVERAGE(C8:C19)</f>
        <v>11.219999999999999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338</v>
      </c>
      <c r="AA23" s="168"/>
    </row>
    <row r="24" spans="1:49" ht="11.25" customHeight="1" x14ac:dyDescent="0.25">
      <c r="A24" s="86" t="s">
        <v>424</v>
      </c>
      <c r="AA24" s="168"/>
    </row>
    <row r="25" spans="1:49" ht="10.5" customHeight="1" x14ac:dyDescent="0.3">
      <c r="A25" s="19" t="s">
        <v>438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22" transitionEvaluation="1" transitionEntry="1">
    <pageSetUpPr fitToPage="1"/>
  </sheetPr>
  <dimension ref="A1:S64"/>
  <sheetViews>
    <sheetView showGridLines="0" zoomScale="112" zoomScaleNormal="112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8.6640625" defaultRowHeight="11.5" x14ac:dyDescent="0.25"/>
  <cols>
    <col min="1" max="1" width="34.75" style="219" customWidth="1"/>
    <col min="2" max="2" width="12.25" style="219" customWidth="1"/>
    <col min="3" max="3" width="13" style="235" customWidth="1"/>
    <col min="4" max="4" width="12.6640625" style="219" customWidth="1"/>
    <col min="5" max="5" width="14.25" style="235" customWidth="1"/>
    <col min="6" max="6" width="13.4140625" style="238" customWidth="1"/>
    <col min="7" max="7" width="13.9140625" style="238" customWidth="1"/>
    <col min="8" max="12" width="14.6640625" style="238" customWidth="1"/>
    <col min="13" max="13" width="9.6640625" style="219" customWidth="1"/>
    <col min="14" max="14" width="12.6640625" style="219" customWidth="1"/>
    <col min="15" max="250" width="8.6640625" style="219"/>
    <col min="251" max="251" width="34.75" style="219" customWidth="1"/>
    <col min="252" max="252" width="10.75" style="219" customWidth="1"/>
    <col min="253" max="253" width="11.33203125" style="219" customWidth="1"/>
    <col min="254" max="254" width="12.25" style="219" customWidth="1"/>
    <col min="255" max="255" width="13" style="219" customWidth="1"/>
    <col min="256" max="256" width="12.6640625" style="219" customWidth="1"/>
    <col min="257" max="257" width="14.25" style="219" customWidth="1"/>
    <col min="258" max="259" width="13.4140625" style="219" customWidth="1"/>
    <col min="260" max="260" width="13.9140625" style="219" customWidth="1"/>
    <col min="261" max="269" width="9.6640625" style="219" customWidth="1"/>
    <col min="270" max="270" width="12.6640625" style="219" customWidth="1"/>
    <col min="271" max="506" width="8.6640625" style="219"/>
    <col min="507" max="507" width="34.75" style="219" customWidth="1"/>
    <col min="508" max="508" width="10.75" style="219" customWidth="1"/>
    <col min="509" max="509" width="11.33203125" style="219" customWidth="1"/>
    <col min="510" max="510" width="12.25" style="219" customWidth="1"/>
    <col min="511" max="511" width="13" style="219" customWidth="1"/>
    <col min="512" max="512" width="12.6640625" style="219" customWidth="1"/>
    <col min="513" max="513" width="14.25" style="219" customWidth="1"/>
    <col min="514" max="515" width="13.4140625" style="219" customWidth="1"/>
    <col min="516" max="516" width="13.9140625" style="219" customWidth="1"/>
    <col min="517" max="525" width="9.6640625" style="219" customWidth="1"/>
    <col min="526" max="526" width="12.6640625" style="219" customWidth="1"/>
    <col min="527" max="762" width="8.6640625" style="219"/>
    <col min="763" max="763" width="34.75" style="219" customWidth="1"/>
    <col min="764" max="764" width="10.75" style="219" customWidth="1"/>
    <col min="765" max="765" width="11.33203125" style="219" customWidth="1"/>
    <col min="766" max="766" width="12.25" style="219" customWidth="1"/>
    <col min="767" max="767" width="13" style="219" customWidth="1"/>
    <col min="768" max="768" width="12.6640625" style="219" customWidth="1"/>
    <col min="769" max="769" width="14.25" style="219" customWidth="1"/>
    <col min="770" max="771" width="13.4140625" style="219" customWidth="1"/>
    <col min="772" max="772" width="13.9140625" style="219" customWidth="1"/>
    <col min="773" max="781" width="9.6640625" style="219" customWidth="1"/>
    <col min="782" max="782" width="12.6640625" style="219" customWidth="1"/>
    <col min="783" max="1018" width="8.6640625" style="219"/>
    <col min="1019" max="1019" width="34.75" style="219" customWidth="1"/>
    <col min="1020" max="1020" width="10.75" style="219" customWidth="1"/>
    <col min="1021" max="1021" width="11.33203125" style="219" customWidth="1"/>
    <col min="1022" max="1022" width="12.25" style="219" customWidth="1"/>
    <col min="1023" max="1023" width="13" style="219" customWidth="1"/>
    <col min="1024" max="1024" width="12.6640625" style="219" customWidth="1"/>
    <col min="1025" max="1025" width="14.25" style="219" customWidth="1"/>
    <col min="1026" max="1027" width="13.4140625" style="219" customWidth="1"/>
    <col min="1028" max="1028" width="13.9140625" style="219" customWidth="1"/>
    <col min="1029" max="1037" width="9.6640625" style="219" customWidth="1"/>
    <col min="1038" max="1038" width="12.6640625" style="219" customWidth="1"/>
    <col min="1039" max="1274" width="8.6640625" style="219"/>
    <col min="1275" max="1275" width="34.75" style="219" customWidth="1"/>
    <col min="1276" max="1276" width="10.75" style="219" customWidth="1"/>
    <col min="1277" max="1277" width="11.33203125" style="219" customWidth="1"/>
    <col min="1278" max="1278" width="12.25" style="219" customWidth="1"/>
    <col min="1279" max="1279" width="13" style="219" customWidth="1"/>
    <col min="1280" max="1280" width="12.6640625" style="219" customWidth="1"/>
    <col min="1281" max="1281" width="14.25" style="219" customWidth="1"/>
    <col min="1282" max="1283" width="13.4140625" style="219" customWidth="1"/>
    <col min="1284" max="1284" width="13.9140625" style="219" customWidth="1"/>
    <col min="1285" max="1293" width="9.6640625" style="219" customWidth="1"/>
    <col min="1294" max="1294" width="12.6640625" style="219" customWidth="1"/>
    <col min="1295" max="1530" width="8.6640625" style="219"/>
    <col min="1531" max="1531" width="34.75" style="219" customWidth="1"/>
    <col min="1532" max="1532" width="10.75" style="219" customWidth="1"/>
    <col min="1533" max="1533" width="11.33203125" style="219" customWidth="1"/>
    <col min="1534" max="1534" width="12.25" style="219" customWidth="1"/>
    <col min="1535" max="1535" width="13" style="219" customWidth="1"/>
    <col min="1536" max="1536" width="12.6640625" style="219" customWidth="1"/>
    <col min="1537" max="1537" width="14.25" style="219" customWidth="1"/>
    <col min="1538" max="1539" width="13.4140625" style="219" customWidth="1"/>
    <col min="1540" max="1540" width="13.9140625" style="219" customWidth="1"/>
    <col min="1541" max="1549" width="9.6640625" style="219" customWidth="1"/>
    <col min="1550" max="1550" width="12.6640625" style="219" customWidth="1"/>
    <col min="1551" max="1786" width="8.6640625" style="219"/>
    <col min="1787" max="1787" width="34.75" style="219" customWidth="1"/>
    <col min="1788" max="1788" width="10.75" style="219" customWidth="1"/>
    <col min="1789" max="1789" width="11.33203125" style="219" customWidth="1"/>
    <col min="1790" max="1790" width="12.25" style="219" customWidth="1"/>
    <col min="1791" max="1791" width="13" style="219" customWidth="1"/>
    <col min="1792" max="1792" width="12.6640625" style="219" customWidth="1"/>
    <col min="1793" max="1793" width="14.25" style="219" customWidth="1"/>
    <col min="1794" max="1795" width="13.4140625" style="219" customWidth="1"/>
    <col min="1796" max="1796" width="13.9140625" style="219" customWidth="1"/>
    <col min="1797" max="1805" width="9.6640625" style="219" customWidth="1"/>
    <col min="1806" max="1806" width="12.6640625" style="219" customWidth="1"/>
    <col min="1807" max="2042" width="8.6640625" style="219"/>
    <col min="2043" max="2043" width="34.75" style="219" customWidth="1"/>
    <col min="2044" max="2044" width="10.75" style="219" customWidth="1"/>
    <col min="2045" max="2045" width="11.33203125" style="219" customWidth="1"/>
    <col min="2046" max="2046" width="12.25" style="219" customWidth="1"/>
    <col min="2047" max="2047" width="13" style="219" customWidth="1"/>
    <col min="2048" max="2048" width="12.6640625" style="219" customWidth="1"/>
    <col min="2049" max="2049" width="14.25" style="219" customWidth="1"/>
    <col min="2050" max="2051" width="13.4140625" style="219" customWidth="1"/>
    <col min="2052" max="2052" width="13.9140625" style="219" customWidth="1"/>
    <col min="2053" max="2061" width="9.6640625" style="219" customWidth="1"/>
    <col min="2062" max="2062" width="12.6640625" style="219" customWidth="1"/>
    <col min="2063" max="2298" width="8.6640625" style="219"/>
    <col min="2299" max="2299" width="34.75" style="219" customWidth="1"/>
    <col min="2300" max="2300" width="10.75" style="219" customWidth="1"/>
    <col min="2301" max="2301" width="11.33203125" style="219" customWidth="1"/>
    <col min="2302" max="2302" width="12.25" style="219" customWidth="1"/>
    <col min="2303" max="2303" width="13" style="219" customWidth="1"/>
    <col min="2304" max="2304" width="12.6640625" style="219" customWidth="1"/>
    <col min="2305" max="2305" width="14.25" style="219" customWidth="1"/>
    <col min="2306" max="2307" width="13.4140625" style="219" customWidth="1"/>
    <col min="2308" max="2308" width="13.9140625" style="219" customWidth="1"/>
    <col min="2309" max="2317" width="9.6640625" style="219" customWidth="1"/>
    <col min="2318" max="2318" width="12.6640625" style="219" customWidth="1"/>
    <col min="2319" max="2554" width="8.6640625" style="219"/>
    <col min="2555" max="2555" width="34.75" style="219" customWidth="1"/>
    <col min="2556" max="2556" width="10.75" style="219" customWidth="1"/>
    <col min="2557" max="2557" width="11.33203125" style="219" customWidth="1"/>
    <col min="2558" max="2558" width="12.25" style="219" customWidth="1"/>
    <col min="2559" max="2559" width="13" style="219" customWidth="1"/>
    <col min="2560" max="2560" width="12.6640625" style="219" customWidth="1"/>
    <col min="2561" max="2561" width="14.25" style="219" customWidth="1"/>
    <col min="2562" max="2563" width="13.4140625" style="219" customWidth="1"/>
    <col min="2564" max="2564" width="13.9140625" style="219" customWidth="1"/>
    <col min="2565" max="2573" width="9.6640625" style="219" customWidth="1"/>
    <col min="2574" max="2574" width="12.6640625" style="219" customWidth="1"/>
    <col min="2575" max="2810" width="8.6640625" style="219"/>
    <col min="2811" max="2811" width="34.75" style="219" customWidth="1"/>
    <col min="2812" max="2812" width="10.75" style="219" customWidth="1"/>
    <col min="2813" max="2813" width="11.33203125" style="219" customWidth="1"/>
    <col min="2814" max="2814" width="12.25" style="219" customWidth="1"/>
    <col min="2815" max="2815" width="13" style="219" customWidth="1"/>
    <col min="2816" max="2816" width="12.6640625" style="219" customWidth="1"/>
    <col min="2817" max="2817" width="14.25" style="219" customWidth="1"/>
    <col min="2818" max="2819" width="13.4140625" style="219" customWidth="1"/>
    <col min="2820" max="2820" width="13.9140625" style="219" customWidth="1"/>
    <col min="2821" max="2829" width="9.6640625" style="219" customWidth="1"/>
    <col min="2830" max="2830" width="12.6640625" style="219" customWidth="1"/>
    <col min="2831" max="3066" width="8.6640625" style="219"/>
    <col min="3067" max="3067" width="34.75" style="219" customWidth="1"/>
    <col min="3068" max="3068" width="10.75" style="219" customWidth="1"/>
    <col min="3069" max="3069" width="11.33203125" style="219" customWidth="1"/>
    <col min="3070" max="3070" width="12.25" style="219" customWidth="1"/>
    <col min="3071" max="3071" width="13" style="219" customWidth="1"/>
    <col min="3072" max="3072" width="12.6640625" style="219" customWidth="1"/>
    <col min="3073" max="3073" width="14.25" style="219" customWidth="1"/>
    <col min="3074" max="3075" width="13.4140625" style="219" customWidth="1"/>
    <col min="3076" max="3076" width="13.9140625" style="219" customWidth="1"/>
    <col min="3077" max="3085" width="9.6640625" style="219" customWidth="1"/>
    <col min="3086" max="3086" width="12.6640625" style="219" customWidth="1"/>
    <col min="3087" max="3322" width="8.6640625" style="219"/>
    <col min="3323" max="3323" width="34.75" style="219" customWidth="1"/>
    <col min="3324" max="3324" width="10.75" style="219" customWidth="1"/>
    <col min="3325" max="3325" width="11.33203125" style="219" customWidth="1"/>
    <col min="3326" max="3326" width="12.25" style="219" customWidth="1"/>
    <col min="3327" max="3327" width="13" style="219" customWidth="1"/>
    <col min="3328" max="3328" width="12.6640625" style="219" customWidth="1"/>
    <col min="3329" max="3329" width="14.25" style="219" customWidth="1"/>
    <col min="3330" max="3331" width="13.4140625" style="219" customWidth="1"/>
    <col min="3332" max="3332" width="13.9140625" style="219" customWidth="1"/>
    <col min="3333" max="3341" width="9.6640625" style="219" customWidth="1"/>
    <col min="3342" max="3342" width="12.6640625" style="219" customWidth="1"/>
    <col min="3343" max="3578" width="8.6640625" style="219"/>
    <col min="3579" max="3579" width="34.75" style="219" customWidth="1"/>
    <col min="3580" max="3580" width="10.75" style="219" customWidth="1"/>
    <col min="3581" max="3581" width="11.33203125" style="219" customWidth="1"/>
    <col min="3582" max="3582" width="12.25" style="219" customWidth="1"/>
    <col min="3583" max="3583" width="13" style="219" customWidth="1"/>
    <col min="3584" max="3584" width="12.6640625" style="219" customWidth="1"/>
    <col min="3585" max="3585" width="14.25" style="219" customWidth="1"/>
    <col min="3586" max="3587" width="13.4140625" style="219" customWidth="1"/>
    <col min="3588" max="3588" width="13.9140625" style="219" customWidth="1"/>
    <col min="3589" max="3597" width="9.6640625" style="219" customWidth="1"/>
    <col min="3598" max="3598" width="12.6640625" style="219" customWidth="1"/>
    <col min="3599" max="3834" width="8.6640625" style="219"/>
    <col min="3835" max="3835" width="34.75" style="219" customWidth="1"/>
    <col min="3836" max="3836" width="10.75" style="219" customWidth="1"/>
    <col min="3837" max="3837" width="11.33203125" style="219" customWidth="1"/>
    <col min="3838" max="3838" width="12.25" style="219" customWidth="1"/>
    <col min="3839" max="3839" width="13" style="219" customWidth="1"/>
    <col min="3840" max="3840" width="12.6640625" style="219" customWidth="1"/>
    <col min="3841" max="3841" width="14.25" style="219" customWidth="1"/>
    <col min="3842" max="3843" width="13.4140625" style="219" customWidth="1"/>
    <col min="3844" max="3844" width="13.9140625" style="219" customWidth="1"/>
    <col min="3845" max="3853" width="9.6640625" style="219" customWidth="1"/>
    <col min="3854" max="3854" width="12.6640625" style="219" customWidth="1"/>
    <col min="3855" max="4090" width="8.6640625" style="219"/>
    <col min="4091" max="4091" width="34.75" style="219" customWidth="1"/>
    <col min="4092" max="4092" width="10.75" style="219" customWidth="1"/>
    <col min="4093" max="4093" width="11.33203125" style="219" customWidth="1"/>
    <col min="4094" max="4094" width="12.25" style="219" customWidth="1"/>
    <col min="4095" max="4095" width="13" style="219" customWidth="1"/>
    <col min="4096" max="4096" width="12.6640625" style="219" customWidth="1"/>
    <col min="4097" max="4097" width="14.25" style="219" customWidth="1"/>
    <col min="4098" max="4099" width="13.4140625" style="219" customWidth="1"/>
    <col min="4100" max="4100" width="13.9140625" style="219" customWidth="1"/>
    <col min="4101" max="4109" width="9.6640625" style="219" customWidth="1"/>
    <col min="4110" max="4110" width="12.6640625" style="219" customWidth="1"/>
    <col min="4111" max="4346" width="8.6640625" style="219"/>
    <col min="4347" max="4347" width="34.75" style="219" customWidth="1"/>
    <col min="4348" max="4348" width="10.75" style="219" customWidth="1"/>
    <col min="4349" max="4349" width="11.33203125" style="219" customWidth="1"/>
    <col min="4350" max="4350" width="12.25" style="219" customWidth="1"/>
    <col min="4351" max="4351" width="13" style="219" customWidth="1"/>
    <col min="4352" max="4352" width="12.6640625" style="219" customWidth="1"/>
    <col min="4353" max="4353" width="14.25" style="219" customWidth="1"/>
    <col min="4354" max="4355" width="13.4140625" style="219" customWidth="1"/>
    <col min="4356" max="4356" width="13.9140625" style="219" customWidth="1"/>
    <col min="4357" max="4365" width="9.6640625" style="219" customWidth="1"/>
    <col min="4366" max="4366" width="12.6640625" style="219" customWidth="1"/>
    <col min="4367" max="4602" width="8.6640625" style="219"/>
    <col min="4603" max="4603" width="34.75" style="219" customWidth="1"/>
    <col min="4604" max="4604" width="10.75" style="219" customWidth="1"/>
    <col min="4605" max="4605" width="11.33203125" style="219" customWidth="1"/>
    <col min="4606" max="4606" width="12.25" style="219" customWidth="1"/>
    <col min="4607" max="4607" width="13" style="219" customWidth="1"/>
    <col min="4608" max="4608" width="12.6640625" style="219" customWidth="1"/>
    <col min="4609" max="4609" width="14.25" style="219" customWidth="1"/>
    <col min="4610" max="4611" width="13.4140625" style="219" customWidth="1"/>
    <col min="4612" max="4612" width="13.9140625" style="219" customWidth="1"/>
    <col min="4613" max="4621" width="9.6640625" style="219" customWidth="1"/>
    <col min="4622" max="4622" width="12.6640625" style="219" customWidth="1"/>
    <col min="4623" max="4858" width="8.6640625" style="219"/>
    <col min="4859" max="4859" width="34.75" style="219" customWidth="1"/>
    <col min="4860" max="4860" width="10.75" style="219" customWidth="1"/>
    <col min="4861" max="4861" width="11.33203125" style="219" customWidth="1"/>
    <col min="4862" max="4862" width="12.25" style="219" customWidth="1"/>
    <col min="4863" max="4863" width="13" style="219" customWidth="1"/>
    <col min="4864" max="4864" width="12.6640625" style="219" customWidth="1"/>
    <col min="4865" max="4865" width="14.25" style="219" customWidth="1"/>
    <col min="4866" max="4867" width="13.4140625" style="219" customWidth="1"/>
    <col min="4868" max="4868" width="13.9140625" style="219" customWidth="1"/>
    <col min="4869" max="4877" width="9.6640625" style="219" customWidth="1"/>
    <col min="4878" max="4878" width="12.6640625" style="219" customWidth="1"/>
    <col min="4879" max="5114" width="8.6640625" style="219"/>
    <col min="5115" max="5115" width="34.75" style="219" customWidth="1"/>
    <col min="5116" max="5116" width="10.75" style="219" customWidth="1"/>
    <col min="5117" max="5117" width="11.33203125" style="219" customWidth="1"/>
    <col min="5118" max="5118" width="12.25" style="219" customWidth="1"/>
    <col min="5119" max="5119" width="13" style="219" customWidth="1"/>
    <col min="5120" max="5120" width="12.6640625" style="219" customWidth="1"/>
    <col min="5121" max="5121" width="14.25" style="219" customWidth="1"/>
    <col min="5122" max="5123" width="13.4140625" style="219" customWidth="1"/>
    <col min="5124" max="5124" width="13.9140625" style="219" customWidth="1"/>
    <col min="5125" max="5133" width="9.6640625" style="219" customWidth="1"/>
    <col min="5134" max="5134" width="12.6640625" style="219" customWidth="1"/>
    <col min="5135" max="5370" width="8.6640625" style="219"/>
    <col min="5371" max="5371" width="34.75" style="219" customWidth="1"/>
    <col min="5372" max="5372" width="10.75" style="219" customWidth="1"/>
    <col min="5373" max="5373" width="11.33203125" style="219" customWidth="1"/>
    <col min="5374" max="5374" width="12.25" style="219" customWidth="1"/>
    <col min="5375" max="5375" width="13" style="219" customWidth="1"/>
    <col min="5376" max="5376" width="12.6640625" style="219" customWidth="1"/>
    <col min="5377" max="5377" width="14.25" style="219" customWidth="1"/>
    <col min="5378" max="5379" width="13.4140625" style="219" customWidth="1"/>
    <col min="5380" max="5380" width="13.9140625" style="219" customWidth="1"/>
    <col min="5381" max="5389" width="9.6640625" style="219" customWidth="1"/>
    <col min="5390" max="5390" width="12.6640625" style="219" customWidth="1"/>
    <col min="5391" max="5626" width="8.6640625" style="219"/>
    <col min="5627" max="5627" width="34.75" style="219" customWidth="1"/>
    <col min="5628" max="5628" width="10.75" style="219" customWidth="1"/>
    <col min="5629" max="5629" width="11.33203125" style="219" customWidth="1"/>
    <col min="5630" max="5630" width="12.25" style="219" customWidth="1"/>
    <col min="5631" max="5631" width="13" style="219" customWidth="1"/>
    <col min="5632" max="5632" width="12.6640625" style="219" customWidth="1"/>
    <col min="5633" max="5633" width="14.25" style="219" customWidth="1"/>
    <col min="5634" max="5635" width="13.4140625" style="219" customWidth="1"/>
    <col min="5636" max="5636" width="13.9140625" style="219" customWidth="1"/>
    <col min="5637" max="5645" width="9.6640625" style="219" customWidth="1"/>
    <col min="5646" max="5646" width="12.6640625" style="219" customWidth="1"/>
    <col min="5647" max="5882" width="8.6640625" style="219"/>
    <col min="5883" max="5883" width="34.75" style="219" customWidth="1"/>
    <col min="5884" max="5884" width="10.75" style="219" customWidth="1"/>
    <col min="5885" max="5885" width="11.33203125" style="219" customWidth="1"/>
    <col min="5886" max="5886" width="12.25" style="219" customWidth="1"/>
    <col min="5887" max="5887" width="13" style="219" customWidth="1"/>
    <col min="5888" max="5888" width="12.6640625" style="219" customWidth="1"/>
    <col min="5889" max="5889" width="14.25" style="219" customWidth="1"/>
    <col min="5890" max="5891" width="13.4140625" style="219" customWidth="1"/>
    <col min="5892" max="5892" width="13.9140625" style="219" customWidth="1"/>
    <col min="5893" max="5901" width="9.6640625" style="219" customWidth="1"/>
    <col min="5902" max="5902" width="12.6640625" style="219" customWidth="1"/>
    <col min="5903" max="6138" width="8.6640625" style="219"/>
    <col min="6139" max="6139" width="34.75" style="219" customWidth="1"/>
    <col min="6140" max="6140" width="10.75" style="219" customWidth="1"/>
    <col min="6141" max="6141" width="11.33203125" style="219" customWidth="1"/>
    <col min="6142" max="6142" width="12.25" style="219" customWidth="1"/>
    <col min="6143" max="6143" width="13" style="219" customWidth="1"/>
    <col min="6144" max="6144" width="12.6640625" style="219" customWidth="1"/>
    <col min="6145" max="6145" width="14.25" style="219" customWidth="1"/>
    <col min="6146" max="6147" width="13.4140625" style="219" customWidth="1"/>
    <col min="6148" max="6148" width="13.9140625" style="219" customWidth="1"/>
    <col min="6149" max="6157" width="9.6640625" style="219" customWidth="1"/>
    <col min="6158" max="6158" width="12.6640625" style="219" customWidth="1"/>
    <col min="6159" max="6394" width="8.6640625" style="219"/>
    <col min="6395" max="6395" width="34.75" style="219" customWidth="1"/>
    <col min="6396" max="6396" width="10.75" style="219" customWidth="1"/>
    <col min="6397" max="6397" width="11.33203125" style="219" customWidth="1"/>
    <col min="6398" max="6398" width="12.25" style="219" customWidth="1"/>
    <col min="6399" max="6399" width="13" style="219" customWidth="1"/>
    <col min="6400" max="6400" width="12.6640625" style="219" customWidth="1"/>
    <col min="6401" max="6401" width="14.25" style="219" customWidth="1"/>
    <col min="6402" max="6403" width="13.4140625" style="219" customWidth="1"/>
    <col min="6404" max="6404" width="13.9140625" style="219" customWidth="1"/>
    <col min="6405" max="6413" width="9.6640625" style="219" customWidth="1"/>
    <col min="6414" max="6414" width="12.6640625" style="219" customWidth="1"/>
    <col min="6415" max="6650" width="8.6640625" style="219"/>
    <col min="6651" max="6651" width="34.75" style="219" customWidth="1"/>
    <col min="6652" max="6652" width="10.75" style="219" customWidth="1"/>
    <col min="6653" max="6653" width="11.33203125" style="219" customWidth="1"/>
    <col min="6654" max="6654" width="12.25" style="219" customWidth="1"/>
    <col min="6655" max="6655" width="13" style="219" customWidth="1"/>
    <col min="6656" max="6656" width="12.6640625" style="219" customWidth="1"/>
    <col min="6657" max="6657" width="14.25" style="219" customWidth="1"/>
    <col min="6658" max="6659" width="13.4140625" style="219" customWidth="1"/>
    <col min="6660" max="6660" width="13.9140625" style="219" customWidth="1"/>
    <col min="6661" max="6669" width="9.6640625" style="219" customWidth="1"/>
    <col min="6670" max="6670" width="12.6640625" style="219" customWidth="1"/>
    <col min="6671" max="6906" width="8.6640625" style="219"/>
    <col min="6907" max="6907" width="34.75" style="219" customWidth="1"/>
    <col min="6908" max="6908" width="10.75" style="219" customWidth="1"/>
    <col min="6909" max="6909" width="11.33203125" style="219" customWidth="1"/>
    <col min="6910" max="6910" width="12.25" style="219" customWidth="1"/>
    <col min="6911" max="6911" width="13" style="219" customWidth="1"/>
    <col min="6912" max="6912" width="12.6640625" style="219" customWidth="1"/>
    <col min="6913" max="6913" width="14.25" style="219" customWidth="1"/>
    <col min="6914" max="6915" width="13.4140625" style="219" customWidth="1"/>
    <col min="6916" max="6916" width="13.9140625" style="219" customWidth="1"/>
    <col min="6917" max="6925" width="9.6640625" style="219" customWidth="1"/>
    <col min="6926" max="6926" width="12.6640625" style="219" customWidth="1"/>
    <col min="6927" max="7162" width="8.6640625" style="219"/>
    <col min="7163" max="7163" width="34.75" style="219" customWidth="1"/>
    <col min="7164" max="7164" width="10.75" style="219" customWidth="1"/>
    <col min="7165" max="7165" width="11.33203125" style="219" customWidth="1"/>
    <col min="7166" max="7166" width="12.25" style="219" customWidth="1"/>
    <col min="7167" max="7167" width="13" style="219" customWidth="1"/>
    <col min="7168" max="7168" width="12.6640625" style="219" customWidth="1"/>
    <col min="7169" max="7169" width="14.25" style="219" customWidth="1"/>
    <col min="7170" max="7171" width="13.4140625" style="219" customWidth="1"/>
    <col min="7172" max="7172" width="13.9140625" style="219" customWidth="1"/>
    <col min="7173" max="7181" width="9.6640625" style="219" customWidth="1"/>
    <col min="7182" max="7182" width="12.6640625" style="219" customWidth="1"/>
    <col min="7183" max="7418" width="8.6640625" style="219"/>
    <col min="7419" max="7419" width="34.75" style="219" customWidth="1"/>
    <col min="7420" max="7420" width="10.75" style="219" customWidth="1"/>
    <col min="7421" max="7421" width="11.33203125" style="219" customWidth="1"/>
    <col min="7422" max="7422" width="12.25" style="219" customWidth="1"/>
    <col min="7423" max="7423" width="13" style="219" customWidth="1"/>
    <col min="7424" max="7424" width="12.6640625" style="219" customWidth="1"/>
    <col min="7425" max="7425" width="14.25" style="219" customWidth="1"/>
    <col min="7426" max="7427" width="13.4140625" style="219" customWidth="1"/>
    <col min="7428" max="7428" width="13.9140625" style="219" customWidth="1"/>
    <col min="7429" max="7437" width="9.6640625" style="219" customWidth="1"/>
    <col min="7438" max="7438" width="12.6640625" style="219" customWidth="1"/>
    <col min="7439" max="7674" width="8.6640625" style="219"/>
    <col min="7675" max="7675" width="34.75" style="219" customWidth="1"/>
    <col min="7676" max="7676" width="10.75" style="219" customWidth="1"/>
    <col min="7677" max="7677" width="11.33203125" style="219" customWidth="1"/>
    <col min="7678" max="7678" width="12.25" style="219" customWidth="1"/>
    <col min="7679" max="7679" width="13" style="219" customWidth="1"/>
    <col min="7680" max="7680" width="12.6640625" style="219" customWidth="1"/>
    <col min="7681" max="7681" width="14.25" style="219" customWidth="1"/>
    <col min="7682" max="7683" width="13.4140625" style="219" customWidth="1"/>
    <col min="7684" max="7684" width="13.9140625" style="219" customWidth="1"/>
    <col min="7685" max="7693" width="9.6640625" style="219" customWidth="1"/>
    <col min="7694" max="7694" width="12.6640625" style="219" customWidth="1"/>
    <col min="7695" max="7930" width="8.6640625" style="219"/>
    <col min="7931" max="7931" width="34.75" style="219" customWidth="1"/>
    <col min="7932" max="7932" width="10.75" style="219" customWidth="1"/>
    <col min="7933" max="7933" width="11.33203125" style="219" customWidth="1"/>
    <col min="7934" max="7934" width="12.25" style="219" customWidth="1"/>
    <col min="7935" max="7935" width="13" style="219" customWidth="1"/>
    <col min="7936" max="7936" width="12.6640625" style="219" customWidth="1"/>
    <col min="7937" max="7937" width="14.25" style="219" customWidth="1"/>
    <col min="7938" max="7939" width="13.4140625" style="219" customWidth="1"/>
    <col min="7940" max="7940" width="13.9140625" style="219" customWidth="1"/>
    <col min="7941" max="7949" width="9.6640625" style="219" customWidth="1"/>
    <col min="7950" max="7950" width="12.6640625" style="219" customWidth="1"/>
    <col min="7951" max="8186" width="8.6640625" style="219"/>
    <col min="8187" max="8187" width="34.75" style="219" customWidth="1"/>
    <col min="8188" max="8188" width="10.75" style="219" customWidth="1"/>
    <col min="8189" max="8189" width="11.33203125" style="219" customWidth="1"/>
    <col min="8190" max="8190" width="12.25" style="219" customWidth="1"/>
    <col min="8191" max="8191" width="13" style="219" customWidth="1"/>
    <col min="8192" max="8192" width="12.6640625" style="219" customWidth="1"/>
    <col min="8193" max="8193" width="14.25" style="219" customWidth="1"/>
    <col min="8194" max="8195" width="13.4140625" style="219" customWidth="1"/>
    <col min="8196" max="8196" width="13.9140625" style="219" customWidth="1"/>
    <col min="8197" max="8205" width="9.6640625" style="219" customWidth="1"/>
    <col min="8206" max="8206" width="12.6640625" style="219" customWidth="1"/>
    <col min="8207" max="8442" width="8.6640625" style="219"/>
    <col min="8443" max="8443" width="34.75" style="219" customWidth="1"/>
    <col min="8444" max="8444" width="10.75" style="219" customWidth="1"/>
    <col min="8445" max="8445" width="11.33203125" style="219" customWidth="1"/>
    <col min="8446" max="8446" width="12.25" style="219" customWidth="1"/>
    <col min="8447" max="8447" width="13" style="219" customWidth="1"/>
    <col min="8448" max="8448" width="12.6640625" style="219" customWidth="1"/>
    <col min="8449" max="8449" width="14.25" style="219" customWidth="1"/>
    <col min="8450" max="8451" width="13.4140625" style="219" customWidth="1"/>
    <col min="8452" max="8452" width="13.9140625" style="219" customWidth="1"/>
    <col min="8453" max="8461" width="9.6640625" style="219" customWidth="1"/>
    <col min="8462" max="8462" width="12.6640625" style="219" customWidth="1"/>
    <col min="8463" max="8698" width="8.6640625" style="219"/>
    <col min="8699" max="8699" width="34.75" style="219" customWidth="1"/>
    <col min="8700" max="8700" width="10.75" style="219" customWidth="1"/>
    <col min="8701" max="8701" width="11.33203125" style="219" customWidth="1"/>
    <col min="8702" max="8702" width="12.25" style="219" customWidth="1"/>
    <col min="8703" max="8703" width="13" style="219" customWidth="1"/>
    <col min="8704" max="8704" width="12.6640625" style="219" customWidth="1"/>
    <col min="8705" max="8705" width="14.25" style="219" customWidth="1"/>
    <col min="8706" max="8707" width="13.4140625" style="219" customWidth="1"/>
    <col min="8708" max="8708" width="13.9140625" style="219" customWidth="1"/>
    <col min="8709" max="8717" width="9.6640625" style="219" customWidth="1"/>
    <col min="8718" max="8718" width="12.6640625" style="219" customWidth="1"/>
    <col min="8719" max="8954" width="8.6640625" style="219"/>
    <col min="8955" max="8955" width="34.75" style="219" customWidth="1"/>
    <col min="8956" max="8956" width="10.75" style="219" customWidth="1"/>
    <col min="8957" max="8957" width="11.33203125" style="219" customWidth="1"/>
    <col min="8958" max="8958" width="12.25" style="219" customWidth="1"/>
    <col min="8959" max="8959" width="13" style="219" customWidth="1"/>
    <col min="8960" max="8960" width="12.6640625" style="219" customWidth="1"/>
    <col min="8961" max="8961" width="14.25" style="219" customWidth="1"/>
    <col min="8962" max="8963" width="13.4140625" style="219" customWidth="1"/>
    <col min="8964" max="8964" width="13.9140625" style="219" customWidth="1"/>
    <col min="8965" max="8973" width="9.6640625" style="219" customWidth="1"/>
    <col min="8974" max="8974" width="12.6640625" style="219" customWidth="1"/>
    <col min="8975" max="9210" width="8.6640625" style="219"/>
    <col min="9211" max="9211" width="34.75" style="219" customWidth="1"/>
    <col min="9212" max="9212" width="10.75" style="219" customWidth="1"/>
    <col min="9213" max="9213" width="11.33203125" style="219" customWidth="1"/>
    <col min="9214" max="9214" width="12.25" style="219" customWidth="1"/>
    <col min="9215" max="9215" width="13" style="219" customWidth="1"/>
    <col min="9216" max="9216" width="12.6640625" style="219" customWidth="1"/>
    <col min="9217" max="9217" width="14.25" style="219" customWidth="1"/>
    <col min="9218" max="9219" width="13.4140625" style="219" customWidth="1"/>
    <col min="9220" max="9220" width="13.9140625" style="219" customWidth="1"/>
    <col min="9221" max="9229" width="9.6640625" style="219" customWidth="1"/>
    <col min="9230" max="9230" width="12.6640625" style="219" customWidth="1"/>
    <col min="9231" max="9466" width="8.6640625" style="219"/>
    <col min="9467" max="9467" width="34.75" style="219" customWidth="1"/>
    <col min="9468" max="9468" width="10.75" style="219" customWidth="1"/>
    <col min="9469" max="9469" width="11.33203125" style="219" customWidth="1"/>
    <col min="9470" max="9470" width="12.25" style="219" customWidth="1"/>
    <col min="9471" max="9471" width="13" style="219" customWidth="1"/>
    <col min="9472" max="9472" width="12.6640625" style="219" customWidth="1"/>
    <col min="9473" max="9473" width="14.25" style="219" customWidth="1"/>
    <col min="9474" max="9475" width="13.4140625" style="219" customWidth="1"/>
    <col min="9476" max="9476" width="13.9140625" style="219" customWidth="1"/>
    <col min="9477" max="9485" width="9.6640625" style="219" customWidth="1"/>
    <col min="9486" max="9486" width="12.6640625" style="219" customWidth="1"/>
    <col min="9487" max="9722" width="8.6640625" style="219"/>
    <col min="9723" max="9723" width="34.75" style="219" customWidth="1"/>
    <col min="9724" max="9724" width="10.75" style="219" customWidth="1"/>
    <col min="9725" max="9725" width="11.33203125" style="219" customWidth="1"/>
    <col min="9726" max="9726" width="12.25" style="219" customWidth="1"/>
    <col min="9727" max="9727" width="13" style="219" customWidth="1"/>
    <col min="9728" max="9728" width="12.6640625" style="219" customWidth="1"/>
    <col min="9729" max="9729" width="14.25" style="219" customWidth="1"/>
    <col min="9730" max="9731" width="13.4140625" style="219" customWidth="1"/>
    <col min="9732" max="9732" width="13.9140625" style="219" customWidth="1"/>
    <col min="9733" max="9741" width="9.6640625" style="219" customWidth="1"/>
    <col min="9742" max="9742" width="12.6640625" style="219" customWidth="1"/>
    <col min="9743" max="9978" width="8.6640625" style="219"/>
    <col min="9979" max="9979" width="34.75" style="219" customWidth="1"/>
    <col min="9980" max="9980" width="10.75" style="219" customWidth="1"/>
    <col min="9981" max="9981" width="11.33203125" style="219" customWidth="1"/>
    <col min="9982" max="9982" width="12.25" style="219" customWidth="1"/>
    <col min="9983" max="9983" width="13" style="219" customWidth="1"/>
    <col min="9984" max="9984" width="12.6640625" style="219" customWidth="1"/>
    <col min="9985" max="9985" width="14.25" style="219" customWidth="1"/>
    <col min="9986" max="9987" width="13.4140625" style="219" customWidth="1"/>
    <col min="9988" max="9988" width="13.9140625" style="219" customWidth="1"/>
    <col min="9989" max="9997" width="9.6640625" style="219" customWidth="1"/>
    <col min="9998" max="9998" width="12.6640625" style="219" customWidth="1"/>
    <col min="9999" max="10234" width="8.6640625" style="219"/>
    <col min="10235" max="10235" width="34.75" style="219" customWidth="1"/>
    <col min="10236" max="10236" width="10.75" style="219" customWidth="1"/>
    <col min="10237" max="10237" width="11.33203125" style="219" customWidth="1"/>
    <col min="10238" max="10238" width="12.25" style="219" customWidth="1"/>
    <col min="10239" max="10239" width="13" style="219" customWidth="1"/>
    <col min="10240" max="10240" width="12.6640625" style="219" customWidth="1"/>
    <col min="10241" max="10241" width="14.25" style="219" customWidth="1"/>
    <col min="10242" max="10243" width="13.4140625" style="219" customWidth="1"/>
    <col min="10244" max="10244" width="13.9140625" style="219" customWidth="1"/>
    <col min="10245" max="10253" width="9.6640625" style="219" customWidth="1"/>
    <col min="10254" max="10254" width="12.6640625" style="219" customWidth="1"/>
    <col min="10255" max="10490" width="8.6640625" style="219"/>
    <col min="10491" max="10491" width="34.75" style="219" customWidth="1"/>
    <col min="10492" max="10492" width="10.75" style="219" customWidth="1"/>
    <col min="10493" max="10493" width="11.33203125" style="219" customWidth="1"/>
    <col min="10494" max="10494" width="12.25" style="219" customWidth="1"/>
    <col min="10495" max="10495" width="13" style="219" customWidth="1"/>
    <col min="10496" max="10496" width="12.6640625" style="219" customWidth="1"/>
    <col min="10497" max="10497" width="14.25" style="219" customWidth="1"/>
    <col min="10498" max="10499" width="13.4140625" style="219" customWidth="1"/>
    <col min="10500" max="10500" width="13.9140625" style="219" customWidth="1"/>
    <col min="10501" max="10509" width="9.6640625" style="219" customWidth="1"/>
    <col min="10510" max="10510" width="12.6640625" style="219" customWidth="1"/>
    <col min="10511" max="10746" width="8.6640625" style="219"/>
    <col min="10747" max="10747" width="34.75" style="219" customWidth="1"/>
    <col min="10748" max="10748" width="10.75" style="219" customWidth="1"/>
    <col min="10749" max="10749" width="11.33203125" style="219" customWidth="1"/>
    <col min="10750" max="10750" width="12.25" style="219" customWidth="1"/>
    <col min="10751" max="10751" width="13" style="219" customWidth="1"/>
    <col min="10752" max="10752" width="12.6640625" style="219" customWidth="1"/>
    <col min="10753" max="10753" width="14.25" style="219" customWidth="1"/>
    <col min="10754" max="10755" width="13.4140625" style="219" customWidth="1"/>
    <col min="10756" max="10756" width="13.9140625" style="219" customWidth="1"/>
    <col min="10757" max="10765" width="9.6640625" style="219" customWidth="1"/>
    <col min="10766" max="10766" width="12.6640625" style="219" customWidth="1"/>
    <col min="10767" max="11002" width="8.6640625" style="219"/>
    <col min="11003" max="11003" width="34.75" style="219" customWidth="1"/>
    <col min="11004" max="11004" width="10.75" style="219" customWidth="1"/>
    <col min="11005" max="11005" width="11.33203125" style="219" customWidth="1"/>
    <col min="11006" max="11006" width="12.25" style="219" customWidth="1"/>
    <col min="11007" max="11007" width="13" style="219" customWidth="1"/>
    <col min="11008" max="11008" width="12.6640625" style="219" customWidth="1"/>
    <col min="11009" max="11009" width="14.25" style="219" customWidth="1"/>
    <col min="11010" max="11011" width="13.4140625" style="219" customWidth="1"/>
    <col min="11012" max="11012" width="13.9140625" style="219" customWidth="1"/>
    <col min="11013" max="11021" width="9.6640625" style="219" customWidth="1"/>
    <col min="11022" max="11022" width="12.6640625" style="219" customWidth="1"/>
    <col min="11023" max="11258" width="8.6640625" style="219"/>
    <col min="11259" max="11259" width="34.75" style="219" customWidth="1"/>
    <col min="11260" max="11260" width="10.75" style="219" customWidth="1"/>
    <col min="11261" max="11261" width="11.33203125" style="219" customWidth="1"/>
    <col min="11262" max="11262" width="12.25" style="219" customWidth="1"/>
    <col min="11263" max="11263" width="13" style="219" customWidth="1"/>
    <col min="11264" max="11264" width="12.6640625" style="219" customWidth="1"/>
    <col min="11265" max="11265" width="14.25" style="219" customWidth="1"/>
    <col min="11266" max="11267" width="13.4140625" style="219" customWidth="1"/>
    <col min="11268" max="11268" width="13.9140625" style="219" customWidth="1"/>
    <col min="11269" max="11277" width="9.6640625" style="219" customWidth="1"/>
    <col min="11278" max="11278" width="12.6640625" style="219" customWidth="1"/>
    <col min="11279" max="11514" width="8.6640625" style="219"/>
    <col min="11515" max="11515" width="34.75" style="219" customWidth="1"/>
    <col min="11516" max="11516" width="10.75" style="219" customWidth="1"/>
    <col min="11517" max="11517" width="11.33203125" style="219" customWidth="1"/>
    <col min="11518" max="11518" width="12.25" style="219" customWidth="1"/>
    <col min="11519" max="11519" width="13" style="219" customWidth="1"/>
    <col min="11520" max="11520" width="12.6640625" style="219" customWidth="1"/>
    <col min="11521" max="11521" width="14.25" style="219" customWidth="1"/>
    <col min="11522" max="11523" width="13.4140625" style="219" customWidth="1"/>
    <col min="11524" max="11524" width="13.9140625" style="219" customWidth="1"/>
    <col min="11525" max="11533" width="9.6640625" style="219" customWidth="1"/>
    <col min="11534" max="11534" width="12.6640625" style="219" customWidth="1"/>
    <col min="11535" max="11770" width="8.6640625" style="219"/>
    <col min="11771" max="11771" width="34.75" style="219" customWidth="1"/>
    <col min="11772" max="11772" width="10.75" style="219" customWidth="1"/>
    <col min="11773" max="11773" width="11.33203125" style="219" customWidth="1"/>
    <col min="11774" max="11774" width="12.25" style="219" customWidth="1"/>
    <col min="11775" max="11775" width="13" style="219" customWidth="1"/>
    <col min="11776" max="11776" width="12.6640625" style="219" customWidth="1"/>
    <col min="11777" max="11777" width="14.25" style="219" customWidth="1"/>
    <col min="11778" max="11779" width="13.4140625" style="219" customWidth="1"/>
    <col min="11780" max="11780" width="13.9140625" style="219" customWidth="1"/>
    <col min="11781" max="11789" width="9.6640625" style="219" customWidth="1"/>
    <col min="11790" max="11790" width="12.6640625" style="219" customWidth="1"/>
    <col min="11791" max="12026" width="8.6640625" style="219"/>
    <col min="12027" max="12027" width="34.75" style="219" customWidth="1"/>
    <col min="12028" max="12028" width="10.75" style="219" customWidth="1"/>
    <col min="12029" max="12029" width="11.33203125" style="219" customWidth="1"/>
    <col min="12030" max="12030" width="12.25" style="219" customWidth="1"/>
    <col min="12031" max="12031" width="13" style="219" customWidth="1"/>
    <col min="12032" max="12032" width="12.6640625" style="219" customWidth="1"/>
    <col min="12033" max="12033" width="14.25" style="219" customWidth="1"/>
    <col min="12034" max="12035" width="13.4140625" style="219" customWidth="1"/>
    <col min="12036" max="12036" width="13.9140625" style="219" customWidth="1"/>
    <col min="12037" max="12045" width="9.6640625" style="219" customWidth="1"/>
    <col min="12046" max="12046" width="12.6640625" style="219" customWidth="1"/>
    <col min="12047" max="12282" width="8.6640625" style="219"/>
    <col min="12283" max="12283" width="34.75" style="219" customWidth="1"/>
    <col min="12284" max="12284" width="10.75" style="219" customWidth="1"/>
    <col min="12285" max="12285" width="11.33203125" style="219" customWidth="1"/>
    <col min="12286" max="12286" width="12.25" style="219" customWidth="1"/>
    <col min="12287" max="12287" width="13" style="219" customWidth="1"/>
    <col min="12288" max="12288" width="12.6640625" style="219" customWidth="1"/>
    <col min="12289" max="12289" width="14.25" style="219" customWidth="1"/>
    <col min="12290" max="12291" width="13.4140625" style="219" customWidth="1"/>
    <col min="12292" max="12292" width="13.9140625" style="219" customWidth="1"/>
    <col min="12293" max="12301" width="9.6640625" style="219" customWidth="1"/>
    <col min="12302" max="12302" width="12.6640625" style="219" customWidth="1"/>
    <col min="12303" max="12538" width="8.6640625" style="219"/>
    <col min="12539" max="12539" width="34.75" style="219" customWidth="1"/>
    <col min="12540" max="12540" width="10.75" style="219" customWidth="1"/>
    <col min="12541" max="12541" width="11.33203125" style="219" customWidth="1"/>
    <col min="12542" max="12542" width="12.25" style="219" customWidth="1"/>
    <col min="12543" max="12543" width="13" style="219" customWidth="1"/>
    <col min="12544" max="12544" width="12.6640625" style="219" customWidth="1"/>
    <col min="12545" max="12545" width="14.25" style="219" customWidth="1"/>
    <col min="12546" max="12547" width="13.4140625" style="219" customWidth="1"/>
    <col min="12548" max="12548" width="13.9140625" style="219" customWidth="1"/>
    <col min="12549" max="12557" width="9.6640625" style="219" customWidth="1"/>
    <col min="12558" max="12558" width="12.6640625" style="219" customWidth="1"/>
    <col min="12559" max="12794" width="8.6640625" style="219"/>
    <col min="12795" max="12795" width="34.75" style="219" customWidth="1"/>
    <col min="12796" max="12796" width="10.75" style="219" customWidth="1"/>
    <col min="12797" max="12797" width="11.33203125" style="219" customWidth="1"/>
    <col min="12798" max="12798" width="12.25" style="219" customWidth="1"/>
    <col min="12799" max="12799" width="13" style="219" customWidth="1"/>
    <col min="12800" max="12800" width="12.6640625" style="219" customWidth="1"/>
    <col min="12801" max="12801" width="14.25" style="219" customWidth="1"/>
    <col min="12802" max="12803" width="13.4140625" style="219" customWidth="1"/>
    <col min="12804" max="12804" width="13.9140625" style="219" customWidth="1"/>
    <col min="12805" max="12813" width="9.6640625" style="219" customWidth="1"/>
    <col min="12814" max="12814" width="12.6640625" style="219" customWidth="1"/>
    <col min="12815" max="13050" width="8.6640625" style="219"/>
    <col min="13051" max="13051" width="34.75" style="219" customWidth="1"/>
    <col min="13052" max="13052" width="10.75" style="219" customWidth="1"/>
    <col min="13053" max="13053" width="11.33203125" style="219" customWidth="1"/>
    <col min="13054" max="13054" width="12.25" style="219" customWidth="1"/>
    <col min="13055" max="13055" width="13" style="219" customWidth="1"/>
    <col min="13056" max="13056" width="12.6640625" style="219" customWidth="1"/>
    <col min="13057" max="13057" width="14.25" style="219" customWidth="1"/>
    <col min="13058" max="13059" width="13.4140625" style="219" customWidth="1"/>
    <col min="13060" max="13060" width="13.9140625" style="219" customWidth="1"/>
    <col min="13061" max="13069" width="9.6640625" style="219" customWidth="1"/>
    <col min="13070" max="13070" width="12.6640625" style="219" customWidth="1"/>
    <col min="13071" max="13306" width="8.6640625" style="219"/>
    <col min="13307" max="13307" width="34.75" style="219" customWidth="1"/>
    <col min="13308" max="13308" width="10.75" style="219" customWidth="1"/>
    <col min="13309" max="13309" width="11.33203125" style="219" customWidth="1"/>
    <col min="13310" max="13310" width="12.25" style="219" customWidth="1"/>
    <col min="13311" max="13311" width="13" style="219" customWidth="1"/>
    <col min="13312" max="13312" width="12.6640625" style="219" customWidth="1"/>
    <col min="13313" max="13313" width="14.25" style="219" customWidth="1"/>
    <col min="13314" max="13315" width="13.4140625" style="219" customWidth="1"/>
    <col min="13316" max="13316" width="13.9140625" style="219" customWidth="1"/>
    <col min="13317" max="13325" width="9.6640625" style="219" customWidth="1"/>
    <col min="13326" max="13326" width="12.6640625" style="219" customWidth="1"/>
    <col min="13327" max="13562" width="8.6640625" style="219"/>
    <col min="13563" max="13563" width="34.75" style="219" customWidth="1"/>
    <col min="13564" max="13564" width="10.75" style="219" customWidth="1"/>
    <col min="13565" max="13565" width="11.33203125" style="219" customWidth="1"/>
    <col min="13566" max="13566" width="12.25" style="219" customWidth="1"/>
    <col min="13567" max="13567" width="13" style="219" customWidth="1"/>
    <col min="13568" max="13568" width="12.6640625" style="219" customWidth="1"/>
    <col min="13569" max="13569" width="14.25" style="219" customWidth="1"/>
    <col min="13570" max="13571" width="13.4140625" style="219" customWidth="1"/>
    <col min="13572" max="13572" width="13.9140625" style="219" customWidth="1"/>
    <col min="13573" max="13581" width="9.6640625" style="219" customWidth="1"/>
    <col min="13582" max="13582" width="12.6640625" style="219" customWidth="1"/>
    <col min="13583" max="13818" width="8.6640625" style="219"/>
    <col min="13819" max="13819" width="34.75" style="219" customWidth="1"/>
    <col min="13820" max="13820" width="10.75" style="219" customWidth="1"/>
    <col min="13821" max="13821" width="11.33203125" style="219" customWidth="1"/>
    <col min="13822" max="13822" width="12.25" style="219" customWidth="1"/>
    <col min="13823" max="13823" width="13" style="219" customWidth="1"/>
    <col min="13824" max="13824" width="12.6640625" style="219" customWidth="1"/>
    <col min="13825" max="13825" width="14.25" style="219" customWidth="1"/>
    <col min="13826" max="13827" width="13.4140625" style="219" customWidth="1"/>
    <col min="13828" max="13828" width="13.9140625" style="219" customWidth="1"/>
    <col min="13829" max="13837" width="9.6640625" style="219" customWidth="1"/>
    <col min="13838" max="13838" width="12.6640625" style="219" customWidth="1"/>
    <col min="13839" max="14074" width="8.6640625" style="219"/>
    <col min="14075" max="14075" width="34.75" style="219" customWidth="1"/>
    <col min="14076" max="14076" width="10.75" style="219" customWidth="1"/>
    <col min="14077" max="14077" width="11.33203125" style="219" customWidth="1"/>
    <col min="14078" max="14078" width="12.25" style="219" customWidth="1"/>
    <col min="14079" max="14079" width="13" style="219" customWidth="1"/>
    <col min="14080" max="14080" width="12.6640625" style="219" customWidth="1"/>
    <col min="14081" max="14081" width="14.25" style="219" customWidth="1"/>
    <col min="14082" max="14083" width="13.4140625" style="219" customWidth="1"/>
    <col min="14084" max="14084" width="13.9140625" style="219" customWidth="1"/>
    <col min="14085" max="14093" width="9.6640625" style="219" customWidth="1"/>
    <col min="14094" max="14094" width="12.6640625" style="219" customWidth="1"/>
    <col min="14095" max="14330" width="8.6640625" style="219"/>
    <col min="14331" max="14331" width="34.75" style="219" customWidth="1"/>
    <col min="14332" max="14332" width="10.75" style="219" customWidth="1"/>
    <col min="14333" max="14333" width="11.33203125" style="219" customWidth="1"/>
    <col min="14334" max="14334" width="12.25" style="219" customWidth="1"/>
    <col min="14335" max="14335" width="13" style="219" customWidth="1"/>
    <col min="14336" max="14336" width="12.6640625" style="219" customWidth="1"/>
    <col min="14337" max="14337" width="14.25" style="219" customWidth="1"/>
    <col min="14338" max="14339" width="13.4140625" style="219" customWidth="1"/>
    <col min="14340" max="14340" width="13.9140625" style="219" customWidth="1"/>
    <col min="14341" max="14349" width="9.6640625" style="219" customWidth="1"/>
    <col min="14350" max="14350" width="12.6640625" style="219" customWidth="1"/>
    <col min="14351" max="14586" width="8.6640625" style="219"/>
    <col min="14587" max="14587" width="34.75" style="219" customWidth="1"/>
    <col min="14588" max="14588" width="10.75" style="219" customWidth="1"/>
    <col min="14589" max="14589" width="11.33203125" style="219" customWidth="1"/>
    <col min="14590" max="14590" width="12.25" style="219" customWidth="1"/>
    <col min="14591" max="14591" width="13" style="219" customWidth="1"/>
    <col min="14592" max="14592" width="12.6640625" style="219" customWidth="1"/>
    <col min="14593" max="14593" width="14.25" style="219" customWidth="1"/>
    <col min="14594" max="14595" width="13.4140625" style="219" customWidth="1"/>
    <col min="14596" max="14596" width="13.9140625" style="219" customWidth="1"/>
    <col min="14597" max="14605" width="9.6640625" style="219" customWidth="1"/>
    <col min="14606" max="14606" width="12.6640625" style="219" customWidth="1"/>
    <col min="14607" max="14842" width="8.6640625" style="219"/>
    <col min="14843" max="14843" width="34.75" style="219" customWidth="1"/>
    <col min="14844" max="14844" width="10.75" style="219" customWidth="1"/>
    <col min="14845" max="14845" width="11.33203125" style="219" customWidth="1"/>
    <col min="14846" max="14846" width="12.25" style="219" customWidth="1"/>
    <col min="14847" max="14847" width="13" style="219" customWidth="1"/>
    <col min="14848" max="14848" width="12.6640625" style="219" customWidth="1"/>
    <col min="14849" max="14849" width="14.25" style="219" customWidth="1"/>
    <col min="14850" max="14851" width="13.4140625" style="219" customWidth="1"/>
    <col min="14852" max="14852" width="13.9140625" style="219" customWidth="1"/>
    <col min="14853" max="14861" width="9.6640625" style="219" customWidth="1"/>
    <col min="14862" max="14862" width="12.6640625" style="219" customWidth="1"/>
    <col min="14863" max="15098" width="8.6640625" style="219"/>
    <col min="15099" max="15099" width="34.75" style="219" customWidth="1"/>
    <col min="15100" max="15100" width="10.75" style="219" customWidth="1"/>
    <col min="15101" max="15101" width="11.33203125" style="219" customWidth="1"/>
    <col min="15102" max="15102" width="12.25" style="219" customWidth="1"/>
    <col min="15103" max="15103" width="13" style="219" customWidth="1"/>
    <col min="15104" max="15104" width="12.6640625" style="219" customWidth="1"/>
    <col min="15105" max="15105" width="14.25" style="219" customWidth="1"/>
    <col min="15106" max="15107" width="13.4140625" style="219" customWidth="1"/>
    <col min="15108" max="15108" width="13.9140625" style="219" customWidth="1"/>
    <col min="15109" max="15117" width="9.6640625" style="219" customWidth="1"/>
    <col min="15118" max="15118" width="12.6640625" style="219" customWidth="1"/>
    <col min="15119" max="15354" width="8.6640625" style="219"/>
    <col min="15355" max="15355" width="34.75" style="219" customWidth="1"/>
    <col min="15356" max="15356" width="10.75" style="219" customWidth="1"/>
    <col min="15357" max="15357" width="11.33203125" style="219" customWidth="1"/>
    <col min="15358" max="15358" width="12.25" style="219" customWidth="1"/>
    <col min="15359" max="15359" width="13" style="219" customWidth="1"/>
    <col min="15360" max="15360" width="12.6640625" style="219" customWidth="1"/>
    <col min="15361" max="15361" width="14.25" style="219" customWidth="1"/>
    <col min="15362" max="15363" width="13.4140625" style="219" customWidth="1"/>
    <col min="15364" max="15364" width="13.9140625" style="219" customWidth="1"/>
    <col min="15365" max="15373" width="9.6640625" style="219" customWidth="1"/>
    <col min="15374" max="15374" width="12.6640625" style="219" customWidth="1"/>
    <col min="15375" max="15610" width="8.6640625" style="219"/>
    <col min="15611" max="15611" width="34.75" style="219" customWidth="1"/>
    <col min="15612" max="15612" width="10.75" style="219" customWidth="1"/>
    <col min="15613" max="15613" width="11.33203125" style="219" customWidth="1"/>
    <col min="15614" max="15614" width="12.25" style="219" customWidth="1"/>
    <col min="15615" max="15615" width="13" style="219" customWidth="1"/>
    <col min="15616" max="15616" width="12.6640625" style="219" customWidth="1"/>
    <col min="15617" max="15617" width="14.25" style="219" customWidth="1"/>
    <col min="15618" max="15619" width="13.4140625" style="219" customWidth="1"/>
    <col min="15620" max="15620" width="13.9140625" style="219" customWidth="1"/>
    <col min="15621" max="15629" width="9.6640625" style="219" customWidth="1"/>
    <col min="15630" max="15630" width="12.6640625" style="219" customWidth="1"/>
    <col min="15631" max="15866" width="8.6640625" style="219"/>
    <col min="15867" max="15867" width="34.75" style="219" customWidth="1"/>
    <col min="15868" max="15868" width="10.75" style="219" customWidth="1"/>
    <col min="15869" max="15869" width="11.33203125" style="219" customWidth="1"/>
    <col min="15870" max="15870" width="12.25" style="219" customWidth="1"/>
    <col min="15871" max="15871" width="13" style="219" customWidth="1"/>
    <col min="15872" max="15872" width="12.6640625" style="219" customWidth="1"/>
    <col min="15873" max="15873" width="14.25" style="219" customWidth="1"/>
    <col min="15874" max="15875" width="13.4140625" style="219" customWidth="1"/>
    <col min="15876" max="15876" width="13.9140625" style="219" customWidth="1"/>
    <col min="15877" max="15885" width="9.6640625" style="219" customWidth="1"/>
    <col min="15886" max="15886" width="12.6640625" style="219" customWidth="1"/>
    <col min="15887" max="16122" width="8.6640625" style="219"/>
    <col min="16123" max="16123" width="34.75" style="219" customWidth="1"/>
    <col min="16124" max="16124" width="10.75" style="219" customWidth="1"/>
    <col min="16125" max="16125" width="11.33203125" style="219" customWidth="1"/>
    <col min="16126" max="16126" width="12.25" style="219" customWidth="1"/>
    <col min="16127" max="16127" width="13" style="219" customWidth="1"/>
    <col min="16128" max="16128" width="12.6640625" style="219" customWidth="1"/>
    <col min="16129" max="16129" width="14.25" style="219" customWidth="1"/>
    <col min="16130" max="16131" width="13.4140625" style="219" customWidth="1"/>
    <col min="16132" max="16132" width="13.9140625" style="219" customWidth="1"/>
    <col min="16133" max="16141" width="9.6640625" style="219" customWidth="1"/>
    <col min="16142" max="16142" width="12.6640625" style="219" customWidth="1"/>
    <col min="16143" max="16384" width="8.6640625" style="219"/>
  </cols>
  <sheetData>
    <row r="1" spans="1:16" s="212" customFormat="1" ht="13.5" customHeight="1" x14ac:dyDescent="0.25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5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5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340</v>
      </c>
      <c r="J3" s="216" t="s">
        <v>373</v>
      </c>
      <c r="K3" s="216" t="s">
        <v>373</v>
      </c>
      <c r="L3" s="216" t="s">
        <v>399</v>
      </c>
      <c r="M3" s="224"/>
    </row>
    <row r="4" spans="1:16" s="389" customFormat="1" x14ac:dyDescent="0.25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382</v>
      </c>
      <c r="L4" s="225" t="s">
        <v>382</v>
      </c>
      <c r="M4" s="432"/>
    </row>
    <row r="5" spans="1:16" s="521" customFormat="1" x14ac:dyDescent="0.25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68</v>
      </c>
      <c r="L5" s="227" t="s">
        <v>68</v>
      </c>
      <c r="M5" s="522"/>
      <c r="O5" s="522"/>
      <c r="P5" s="522"/>
    </row>
    <row r="6" spans="1:16" ht="7.5" customHeight="1" x14ac:dyDescent="0.25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5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5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5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v>153.4</v>
      </c>
      <c r="L9" s="230">
        <v>156.5</v>
      </c>
      <c r="M9" s="220"/>
      <c r="O9" s="236"/>
      <c r="P9" s="236"/>
    </row>
    <row r="10" spans="1:16" x14ac:dyDescent="0.25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21.4</v>
      </c>
      <c r="L10" s="230">
        <v>0.3</v>
      </c>
      <c r="M10" s="220"/>
      <c r="O10" s="236"/>
      <c r="P10" s="236"/>
    </row>
    <row r="11" spans="1:16" x14ac:dyDescent="0.25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v>35.6</v>
      </c>
      <c r="L11" s="230">
        <v>57.6</v>
      </c>
      <c r="M11" s="220"/>
      <c r="O11" s="236"/>
      <c r="P11" s="236"/>
    </row>
    <row r="12" spans="1:16" x14ac:dyDescent="0.25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4.3</v>
      </c>
      <c r="L12" s="230">
        <v>6.3</v>
      </c>
      <c r="M12" s="220"/>
      <c r="O12" s="236"/>
      <c r="P12" s="236"/>
    </row>
    <row r="13" spans="1:16" x14ac:dyDescent="0.25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v>87.6</v>
      </c>
      <c r="L13" s="230">
        <v>87.1</v>
      </c>
      <c r="M13" s="220"/>
      <c r="O13" s="236"/>
      <c r="P13" s="236"/>
    </row>
    <row r="14" spans="1:16" x14ac:dyDescent="0.25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3.1</v>
      </c>
      <c r="L14" s="230">
        <v>3.3</v>
      </c>
      <c r="M14" s="220"/>
      <c r="O14" s="236"/>
      <c r="P14" s="236"/>
    </row>
    <row r="15" spans="1:16" x14ac:dyDescent="0.25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1.4000000000000141</v>
      </c>
      <c r="L15" s="230">
        <f t="shared" ref="L15" si="3">L9-L10-L11-L12-L13-L14</f>
        <v>1.900000000000003</v>
      </c>
      <c r="M15" s="220"/>
    </row>
    <row r="16" spans="1:16" ht="6.75" customHeight="1" x14ac:dyDescent="0.25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5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2.5</v>
      </c>
      <c r="L17" s="230">
        <v>3.7</v>
      </c>
      <c r="M17" s="220"/>
      <c r="O17" s="236"/>
      <c r="P17" s="236"/>
    </row>
    <row r="18" spans="1:16" x14ac:dyDescent="0.25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1.5</v>
      </c>
      <c r="L18" s="230">
        <v>2.2999999999999998</v>
      </c>
      <c r="M18" s="220"/>
      <c r="O18" s="236"/>
      <c r="P18" s="236"/>
    </row>
    <row r="19" spans="1:16" x14ac:dyDescent="0.25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0.7</v>
      </c>
      <c r="L19" s="230">
        <v>1</v>
      </c>
      <c r="M19" s="220"/>
    </row>
    <row r="20" spans="1:16" x14ac:dyDescent="0.25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6.0000000000000001E-3</v>
      </c>
      <c r="L20" s="230">
        <v>0</v>
      </c>
      <c r="M20" s="220"/>
    </row>
    <row r="21" spans="1:16" x14ac:dyDescent="0.25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</v>
      </c>
      <c r="L21" s="230">
        <v>0.1</v>
      </c>
      <c r="M21" s="220"/>
    </row>
    <row r="22" spans="1:16" s="489" customFormat="1" x14ac:dyDescent="0.25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0.29400000000000004</v>
      </c>
      <c r="L22" s="230">
        <f>L17-L18-L19-L20-L21</f>
        <v>0.30000000000000038</v>
      </c>
      <c r="M22" s="490"/>
    </row>
    <row r="23" spans="1:16" ht="6.75" customHeight="1" x14ac:dyDescent="0.25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5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v>8.4</v>
      </c>
      <c r="L24" s="230">
        <v>27.4</v>
      </c>
      <c r="M24" s="220"/>
    </row>
    <row r="25" spans="1:16" x14ac:dyDescent="0.25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1</v>
      </c>
      <c r="L25" s="230">
        <v>3.1</v>
      </c>
      <c r="M25" s="220"/>
      <c r="O25" s="236"/>
      <c r="P25" s="236"/>
    </row>
    <row r="26" spans="1:16" x14ac:dyDescent="0.25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3.6</v>
      </c>
      <c r="L26" s="230">
        <v>15.4</v>
      </c>
      <c r="M26" s="220"/>
      <c r="O26" s="236"/>
      <c r="P26" s="236"/>
    </row>
    <row r="27" spans="1:16" x14ac:dyDescent="0.25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v>2.2000000000000002</v>
      </c>
      <c r="L27" s="230">
        <v>2.7</v>
      </c>
      <c r="M27" s="220"/>
      <c r="O27" s="236"/>
      <c r="P27" s="236"/>
    </row>
    <row r="28" spans="1:16" x14ac:dyDescent="0.25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v>0.3</v>
      </c>
      <c r="L28" s="230">
        <v>2.7</v>
      </c>
      <c r="M28" s="220"/>
      <c r="O28" s="236"/>
      <c r="P28" s="236"/>
    </row>
    <row r="29" spans="1:16" x14ac:dyDescent="0.25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1.2</v>
      </c>
      <c r="L29" s="230">
        <v>2.2999999999999998</v>
      </c>
      <c r="M29" s="220"/>
      <c r="O29" s="236"/>
      <c r="P29" s="236"/>
    </row>
    <row r="30" spans="1:16" x14ac:dyDescent="0.25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0.10000000000000009</v>
      </c>
      <c r="L30" s="230">
        <f t="shared" ref="L30" si="8">L24-L25-L26-L27-L28-L29</f>
        <v>1.1999999999999966</v>
      </c>
      <c r="M30" s="220"/>
      <c r="O30" s="236"/>
      <c r="P30" s="236"/>
    </row>
    <row r="31" spans="1:16" ht="8.25" customHeight="1" x14ac:dyDescent="0.25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5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0.29999999999998828</v>
      </c>
      <c r="L32" s="230">
        <f t="shared" si="10"/>
        <v>0.7000000000000135</v>
      </c>
      <c r="M32" s="220"/>
      <c r="O32" s="236"/>
      <c r="P32" s="236"/>
    </row>
    <row r="33" spans="1:19" x14ac:dyDescent="0.25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5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0.2</v>
      </c>
      <c r="L34" s="230">
        <v>6.2E-2</v>
      </c>
      <c r="M34" s="220"/>
      <c r="O34" s="236"/>
      <c r="P34" s="236"/>
    </row>
    <row r="35" spans="1:19" x14ac:dyDescent="0.25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1.9E-2</v>
      </c>
      <c r="L35" s="230">
        <v>0</v>
      </c>
      <c r="M35" s="220"/>
      <c r="O35" s="236"/>
      <c r="P35" s="236"/>
    </row>
    <row r="36" spans="1:19" x14ac:dyDescent="0.25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:L36" si="13">J32-J33-J34-J35</f>
        <v>3.1659999999998725</v>
      </c>
      <c r="K36" s="230">
        <f t="shared" si="13"/>
        <v>8.0999999999988262E-2</v>
      </c>
      <c r="L36" s="230">
        <f t="shared" si="13"/>
        <v>0.63800000000001345</v>
      </c>
      <c r="M36" s="220"/>
      <c r="O36" s="236"/>
      <c r="P36" s="236"/>
    </row>
    <row r="37" spans="1:19" ht="6" customHeight="1" x14ac:dyDescent="0.25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5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164.6</v>
      </c>
      <c r="L38" s="244">
        <v>188.3</v>
      </c>
      <c r="M38" s="245"/>
      <c r="O38" s="245"/>
      <c r="P38" s="245"/>
    </row>
    <row r="39" spans="1:19" ht="12.75" customHeight="1" x14ac:dyDescent="0.25">
      <c r="A39" s="246" t="s">
        <v>358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5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5">
      <c r="A41" s="253" t="s">
        <v>339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3">
      <c r="A42" s="19" t="s">
        <v>438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5">
      <c r="M43" s="220"/>
    </row>
    <row r="44" spans="1:19" ht="11.15" customHeight="1" x14ac:dyDescent="0.25">
      <c r="M44" s="220"/>
    </row>
    <row r="45" spans="1:19" ht="11.15" customHeight="1" x14ac:dyDescent="0.25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5">
      <c r="M47" s="220"/>
    </row>
    <row r="62" spans="1:12" x14ac:dyDescent="0.25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5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5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X7" transitionEvaluation="1" transitionEntry="1">
    <pageSetUpPr fitToPage="1"/>
  </sheetPr>
  <dimension ref="A1:CN141"/>
  <sheetViews>
    <sheetView zoomScale="130" zoomScaleNormal="130" workbookViewId="0">
      <pane xSplit="2" ySplit="5" topLeftCell="X7" activePane="bottomRight" state="frozen"/>
      <selection pane="topRight" activeCell="C1" sqref="C1"/>
      <selection pane="bottomLeft" activeCell="A6" sqref="A6"/>
      <selection pane="bottomRight" activeCell="X7" sqref="X7:AH7"/>
    </sheetView>
  </sheetViews>
  <sheetFormatPr defaultColWidth="9.6640625" defaultRowHeight="12.5" x14ac:dyDescent="0.25"/>
  <cols>
    <col min="1" max="1" width="32.9140625" style="234" customWidth="1"/>
    <col min="2" max="2" width="7.08203125" style="234" customWidth="1"/>
    <col min="3" max="3" width="12.08203125" style="234" customWidth="1"/>
    <col min="4" max="4" width="11.33203125" style="234" customWidth="1"/>
    <col min="5" max="7" width="12.9140625" style="234" customWidth="1"/>
    <col min="8" max="9" width="13.08203125" style="234" customWidth="1"/>
    <col min="10" max="11" width="15.75" style="234" customWidth="1"/>
    <col min="12" max="13" width="14.4140625" style="505" customWidth="1"/>
    <col min="15" max="15" width="14.4140625" style="505" customWidth="1"/>
    <col min="16" max="21" width="9.6640625" style="234"/>
    <col min="22" max="22" width="12.6640625" style="234" customWidth="1"/>
    <col min="23" max="255" width="9.6640625" style="234"/>
    <col min="256" max="256" width="32.9140625" style="234" customWidth="1"/>
    <col min="257" max="257" width="6.9140625" style="234" customWidth="1"/>
    <col min="258" max="258" width="11.08203125" style="234" customWidth="1"/>
    <col min="259" max="259" width="12.33203125" style="234" customWidth="1"/>
    <col min="260" max="260" width="13.08203125" style="234" customWidth="1"/>
    <col min="261" max="261" width="12.08203125" style="234" customWidth="1"/>
    <col min="262" max="262" width="11.33203125" style="234" customWidth="1"/>
    <col min="263" max="266" width="12.9140625" style="234" customWidth="1"/>
    <col min="267" max="267" width="13.08203125" style="234" customWidth="1"/>
    <col min="268" max="268" width="12.9140625" style="234" customWidth="1"/>
    <col min="269" max="269" width="13.08203125" style="234" customWidth="1"/>
    <col min="270" max="277" width="9.6640625" style="234"/>
    <col min="278" max="278" width="12.6640625" style="234" customWidth="1"/>
    <col min="279" max="511" width="9.6640625" style="234"/>
    <col min="512" max="512" width="32.9140625" style="234" customWidth="1"/>
    <col min="513" max="513" width="6.9140625" style="234" customWidth="1"/>
    <col min="514" max="514" width="11.08203125" style="234" customWidth="1"/>
    <col min="515" max="515" width="12.33203125" style="234" customWidth="1"/>
    <col min="516" max="516" width="13.08203125" style="234" customWidth="1"/>
    <col min="517" max="517" width="12.08203125" style="234" customWidth="1"/>
    <col min="518" max="518" width="11.33203125" style="234" customWidth="1"/>
    <col min="519" max="522" width="12.9140625" style="234" customWidth="1"/>
    <col min="523" max="523" width="13.08203125" style="234" customWidth="1"/>
    <col min="524" max="524" width="12.9140625" style="234" customWidth="1"/>
    <col min="525" max="525" width="13.08203125" style="234" customWidth="1"/>
    <col min="526" max="533" width="9.6640625" style="234"/>
    <col min="534" max="534" width="12.6640625" style="234" customWidth="1"/>
    <col min="535" max="767" width="9.6640625" style="234"/>
    <col min="768" max="768" width="32.9140625" style="234" customWidth="1"/>
    <col min="769" max="769" width="6.9140625" style="234" customWidth="1"/>
    <col min="770" max="770" width="11.08203125" style="234" customWidth="1"/>
    <col min="771" max="771" width="12.33203125" style="234" customWidth="1"/>
    <col min="772" max="772" width="13.08203125" style="234" customWidth="1"/>
    <col min="773" max="773" width="12.08203125" style="234" customWidth="1"/>
    <col min="774" max="774" width="11.33203125" style="234" customWidth="1"/>
    <col min="775" max="778" width="12.9140625" style="234" customWidth="1"/>
    <col min="779" max="779" width="13.08203125" style="234" customWidth="1"/>
    <col min="780" max="780" width="12.9140625" style="234" customWidth="1"/>
    <col min="781" max="781" width="13.08203125" style="234" customWidth="1"/>
    <col min="782" max="789" width="9.6640625" style="234"/>
    <col min="790" max="790" width="12.6640625" style="234" customWidth="1"/>
    <col min="791" max="1023" width="9.6640625" style="234"/>
    <col min="1024" max="1024" width="32.9140625" style="234" customWidth="1"/>
    <col min="1025" max="1025" width="6.9140625" style="234" customWidth="1"/>
    <col min="1026" max="1026" width="11.08203125" style="234" customWidth="1"/>
    <col min="1027" max="1027" width="12.33203125" style="234" customWidth="1"/>
    <col min="1028" max="1028" width="13.08203125" style="234" customWidth="1"/>
    <col min="1029" max="1029" width="12.08203125" style="234" customWidth="1"/>
    <col min="1030" max="1030" width="11.33203125" style="234" customWidth="1"/>
    <col min="1031" max="1034" width="12.9140625" style="234" customWidth="1"/>
    <col min="1035" max="1035" width="13.08203125" style="234" customWidth="1"/>
    <col min="1036" max="1036" width="12.9140625" style="234" customWidth="1"/>
    <col min="1037" max="1037" width="13.08203125" style="234" customWidth="1"/>
    <col min="1038" max="1045" width="9.6640625" style="234"/>
    <col min="1046" max="1046" width="12.6640625" style="234" customWidth="1"/>
    <col min="1047" max="1279" width="9.6640625" style="234"/>
    <col min="1280" max="1280" width="32.9140625" style="234" customWidth="1"/>
    <col min="1281" max="1281" width="6.9140625" style="234" customWidth="1"/>
    <col min="1282" max="1282" width="11.08203125" style="234" customWidth="1"/>
    <col min="1283" max="1283" width="12.33203125" style="234" customWidth="1"/>
    <col min="1284" max="1284" width="13.08203125" style="234" customWidth="1"/>
    <col min="1285" max="1285" width="12.08203125" style="234" customWidth="1"/>
    <col min="1286" max="1286" width="11.33203125" style="234" customWidth="1"/>
    <col min="1287" max="1290" width="12.9140625" style="234" customWidth="1"/>
    <col min="1291" max="1291" width="13.08203125" style="234" customWidth="1"/>
    <col min="1292" max="1292" width="12.9140625" style="234" customWidth="1"/>
    <col min="1293" max="1293" width="13.08203125" style="234" customWidth="1"/>
    <col min="1294" max="1301" width="9.6640625" style="234"/>
    <col min="1302" max="1302" width="12.6640625" style="234" customWidth="1"/>
    <col min="1303" max="1535" width="9.6640625" style="234"/>
    <col min="1536" max="1536" width="32.9140625" style="234" customWidth="1"/>
    <col min="1537" max="1537" width="6.9140625" style="234" customWidth="1"/>
    <col min="1538" max="1538" width="11.08203125" style="234" customWidth="1"/>
    <col min="1539" max="1539" width="12.33203125" style="234" customWidth="1"/>
    <col min="1540" max="1540" width="13.08203125" style="234" customWidth="1"/>
    <col min="1541" max="1541" width="12.08203125" style="234" customWidth="1"/>
    <col min="1542" max="1542" width="11.33203125" style="234" customWidth="1"/>
    <col min="1543" max="1546" width="12.9140625" style="234" customWidth="1"/>
    <col min="1547" max="1547" width="13.08203125" style="234" customWidth="1"/>
    <col min="1548" max="1548" width="12.9140625" style="234" customWidth="1"/>
    <col min="1549" max="1549" width="13.08203125" style="234" customWidth="1"/>
    <col min="1550" max="1557" width="9.6640625" style="234"/>
    <col min="1558" max="1558" width="12.6640625" style="234" customWidth="1"/>
    <col min="1559" max="1791" width="9.6640625" style="234"/>
    <col min="1792" max="1792" width="32.9140625" style="234" customWidth="1"/>
    <col min="1793" max="1793" width="6.9140625" style="234" customWidth="1"/>
    <col min="1794" max="1794" width="11.08203125" style="234" customWidth="1"/>
    <col min="1795" max="1795" width="12.33203125" style="234" customWidth="1"/>
    <col min="1796" max="1796" width="13.08203125" style="234" customWidth="1"/>
    <col min="1797" max="1797" width="12.08203125" style="234" customWidth="1"/>
    <col min="1798" max="1798" width="11.33203125" style="234" customWidth="1"/>
    <col min="1799" max="1802" width="12.9140625" style="234" customWidth="1"/>
    <col min="1803" max="1803" width="13.08203125" style="234" customWidth="1"/>
    <col min="1804" max="1804" width="12.9140625" style="234" customWidth="1"/>
    <col min="1805" max="1805" width="13.08203125" style="234" customWidth="1"/>
    <col min="1806" max="1813" width="9.6640625" style="234"/>
    <col min="1814" max="1814" width="12.6640625" style="234" customWidth="1"/>
    <col min="1815" max="2047" width="9.6640625" style="234"/>
    <col min="2048" max="2048" width="32.9140625" style="234" customWidth="1"/>
    <col min="2049" max="2049" width="6.9140625" style="234" customWidth="1"/>
    <col min="2050" max="2050" width="11.08203125" style="234" customWidth="1"/>
    <col min="2051" max="2051" width="12.33203125" style="234" customWidth="1"/>
    <col min="2052" max="2052" width="13.08203125" style="234" customWidth="1"/>
    <col min="2053" max="2053" width="12.08203125" style="234" customWidth="1"/>
    <col min="2054" max="2054" width="11.33203125" style="234" customWidth="1"/>
    <col min="2055" max="2058" width="12.9140625" style="234" customWidth="1"/>
    <col min="2059" max="2059" width="13.08203125" style="234" customWidth="1"/>
    <col min="2060" max="2060" width="12.9140625" style="234" customWidth="1"/>
    <col min="2061" max="2061" width="13.08203125" style="234" customWidth="1"/>
    <col min="2062" max="2069" width="9.6640625" style="234"/>
    <col min="2070" max="2070" width="12.6640625" style="234" customWidth="1"/>
    <col min="2071" max="2303" width="9.6640625" style="234"/>
    <col min="2304" max="2304" width="32.9140625" style="234" customWidth="1"/>
    <col min="2305" max="2305" width="6.9140625" style="234" customWidth="1"/>
    <col min="2306" max="2306" width="11.08203125" style="234" customWidth="1"/>
    <col min="2307" max="2307" width="12.33203125" style="234" customWidth="1"/>
    <col min="2308" max="2308" width="13.08203125" style="234" customWidth="1"/>
    <col min="2309" max="2309" width="12.08203125" style="234" customWidth="1"/>
    <col min="2310" max="2310" width="11.33203125" style="234" customWidth="1"/>
    <col min="2311" max="2314" width="12.9140625" style="234" customWidth="1"/>
    <col min="2315" max="2315" width="13.08203125" style="234" customWidth="1"/>
    <col min="2316" max="2316" width="12.9140625" style="234" customWidth="1"/>
    <col min="2317" max="2317" width="13.08203125" style="234" customWidth="1"/>
    <col min="2318" max="2325" width="9.6640625" style="234"/>
    <col min="2326" max="2326" width="12.6640625" style="234" customWidth="1"/>
    <col min="2327" max="2559" width="9.6640625" style="234"/>
    <col min="2560" max="2560" width="32.9140625" style="234" customWidth="1"/>
    <col min="2561" max="2561" width="6.9140625" style="234" customWidth="1"/>
    <col min="2562" max="2562" width="11.08203125" style="234" customWidth="1"/>
    <col min="2563" max="2563" width="12.33203125" style="234" customWidth="1"/>
    <col min="2564" max="2564" width="13.08203125" style="234" customWidth="1"/>
    <col min="2565" max="2565" width="12.08203125" style="234" customWidth="1"/>
    <col min="2566" max="2566" width="11.33203125" style="234" customWidth="1"/>
    <col min="2567" max="2570" width="12.9140625" style="234" customWidth="1"/>
    <col min="2571" max="2571" width="13.08203125" style="234" customWidth="1"/>
    <col min="2572" max="2572" width="12.9140625" style="234" customWidth="1"/>
    <col min="2573" max="2573" width="13.08203125" style="234" customWidth="1"/>
    <col min="2574" max="2581" width="9.6640625" style="234"/>
    <col min="2582" max="2582" width="12.6640625" style="234" customWidth="1"/>
    <col min="2583" max="2815" width="9.6640625" style="234"/>
    <col min="2816" max="2816" width="32.9140625" style="234" customWidth="1"/>
    <col min="2817" max="2817" width="6.9140625" style="234" customWidth="1"/>
    <col min="2818" max="2818" width="11.08203125" style="234" customWidth="1"/>
    <col min="2819" max="2819" width="12.33203125" style="234" customWidth="1"/>
    <col min="2820" max="2820" width="13.08203125" style="234" customWidth="1"/>
    <col min="2821" max="2821" width="12.08203125" style="234" customWidth="1"/>
    <col min="2822" max="2822" width="11.33203125" style="234" customWidth="1"/>
    <col min="2823" max="2826" width="12.9140625" style="234" customWidth="1"/>
    <col min="2827" max="2827" width="13.08203125" style="234" customWidth="1"/>
    <col min="2828" max="2828" width="12.9140625" style="234" customWidth="1"/>
    <col min="2829" max="2829" width="13.08203125" style="234" customWidth="1"/>
    <col min="2830" max="2837" width="9.6640625" style="234"/>
    <col min="2838" max="2838" width="12.6640625" style="234" customWidth="1"/>
    <col min="2839" max="3071" width="9.6640625" style="234"/>
    <col min="3072" max="3072" width="32.9140625" style="234" customWidth="1"/>
    <col min="3073" max="3073" width="6.9140625" style="234" customWidth="1"/>
    <col min="3074" max="3074" width="11.08203125" style="234" customWidth="1"/>
    <col min="3075" max="3075" width="12.33203125" style="234" customWidth="1"/>
    <col min="3076" max="3076" width="13.08203125" style="234" customWidth="1"/>
    <col min="3077" max="3077" width="12.08203125" style="234" customWidth="1"/>
    <col min="3078" max="3078" width="11.33203125" style="234" customWidth="1"/>
    <col min="3079" max="3082" width="12.9140625" style="234" customWidth="1"/>
    <col min="3083" max="3083" width="13.08203125" style="234" customWidth="1"/>
    <col min="3084" max="3084" width="12.9140625" style="234" customWidth="1"/>
    <col min="3085" max="3085" width="13.08203125" style="234" customWidth="1"/>
    <col min="3086" max="3093" width="9.6640625" style="234"/>
    <col min="3094" max="3094" width="12.6640625" style="234" customWidth="1"/>
    <col min="3095" max="3327" width="9.6640625" style="234"/>
    <col min="3328" max="3328" width="32.9140625" style="234" customWidth="1"/>
    <col min="3329" max="3329" width="6.9140625" style="234" customWidth="1"/>
    <col min="3330" max="3330" width="11.08203125" style="234" customWidth="1"/>
    <col min="3331" max="3331" width="12.33203125" style="234" customWidth="1"/>
    <col min="3332" max="3332" width="13.08203125" style="234" customWidth="1"/>
    <col min="3333" max="3333" width="12.08203125" style="234" customWidth="1"/>
    <col min="3334" max="3334" width="11.33203125" style="234" customWidth="1"/>
    <col min="3335" max="3338" width="12.9140625" style="234" customWidth="1"/>
    <col min="3339" max="3339" width="13.08203125" style="234" customWidth="1"/>
    <col min="3340" max="3340" width="12.9140625" style="234" customWidth="1"/>
    <col min="3341" max="3341" width="13.08203125" style="234" customWidth="1"/>
    <col min="3342" max="3349" width="9.6640625" style="234"/>
    <col min="3350" max="3350" width="12.6640625" style="234" customWidth="1"/>
    <col min="3351" max="3583" width="9.6640625" style="234"/>
    <col min="3584" max="3584" width="32.9140625" style="234" customWidth="1"/>
    <col min="3585" max="3585" width="6.9140625" style="234" customWidth="1"/>
    <col min="3586" max="3586" width="11.08203125" style="234" customWidth="1"/>
    <col min="3587" max="3587" width="12.33203125" style="234" customWidth="1"/>
    <col min="3588" max="3588" width="13.08203125" style="234" customWidth="1"/>
    <col min="3589" max="3589" width="12.08203125" style="234" customWidth="1"/>
    <col min="3590" max="3590" width="11.33203125" style="234" customWidth="1"/>
    <col min="3591" max="3594" width="12.9140625" style="234" customWidth="1"/>
    <col min="3595" max="3595" width="13.08203125" style="234" customWidth="1"/>
    <col min="3596" max="3596" width="12.9140625" style="234" customWidth="1"/>
    <col min="3597" max="3597" width="13.08203125" style="234" customWidth="1"/>
    <col min="3598" max="3605" width="9.6640625" style="234"/>
    <col min="3606" max="3606" width="12.6640625" style="234" customWidth="1"/>
    <col min="3607" max="3839" width="9.6640625" style="234"/>
    <col min="3840" max="3840" width="32.9140625" style="234" customWidth="1"/>
    <col min="3841" max="3841" width="6.9140625" style="234" customWidth="1"/>
    <col min="3842" max="3842" width="11.08203125" style="234" customWidth="1"/>
    <col min="3843" max="3843" width="12.33203125" style="234" customWidth="1"/>
    <col min="3844" max="3844" width="13.08203125" style="234" customWidth="1"/>
    <col min="3845" max="3845" width="12.08203125" style="234" customWidth="1"/>
    <col min="3846" max="3846" width="11.33203125" style="234" customWidth="1"/>
    <col min="3847" max="3850" width="12.9140625" style="234" customWidth="1"/>
    <col min="3851" max="3851" width="13.08203125" style="234" customWidth="1"/>
    <col min="3852" max="3852" width="12.9140625" style="234" customWidth="1"/>
    <col min="3853" max="3853" width="13.08203125" style="234" customWidth="1"/>
    <col min="3854" max="3861" width="9.6640625" style="234"/>
    <col min="3862" max="3862" width="12.6640625" style="234" customWidth="1"/>
    <col min="3863" max="4095" width="9.6640625" style="234"/>
    <col min="4096" max="4096" width="32.9140625" style="234" customWidth="1"/>
    <col min="4097" max="4097" width="6.9140625" style="234" customWidth="1"/>
    <col min="4098" max="4098" width="11.08203125" style="234" customWidth="1"/>
    <col min="4099" max="4099" width="12.33203125" style="234" customWidth="1"/>
    <col min="4100" max="4100" width="13.08203125" style="234" customWidth="1"/>
    <col min="4101" max="4101" width="12.08203125" style="234" customWidth="1"/>
    <col min="4102" max="4102" width="11.33203125" style="234" customWidth="1"/>
    <col min="4103" max="4106" width="12.9140625" style="234" customWidth="1"/>
    <col min="4107" max="4107" width="13.08203125" style="234" customWidth="1"/>
    <col min="4108" max="4108" width="12.9140625" style="234" customWidth="1"/>
    <col min="4109" max="4109" width="13.08203125" style="234" customWidth="1"/>
    <col min="4110" max="4117" width="9.6640625" style="234"/>
    <col min="4118" max="4118" width="12.6640625" style="234" customWidth="1"/>
    <col min="4119" max="4351" width="9.6640625" style="234"/>
    <col min="4352" max="4352" width="32.9140625" style="234" customWidth="1"/>
    <col min="4353" max="4353" width="6.9140625" style="234" customWidth="1"/>
    <col min="4354" max="4354" width="11.08203125" style="234" customWidth="1"/>
    <col min="4355" max="4355" width="12.33203125" style="234" customWidth="1"/>
    <col min="4356" max="4356" width="13.08203125" style="234" customWidth="1"/>
    <col min="4357" max="4357" width="12.08203125" style="234" customWidth="1"/>
    <col min="4358" max="4358" width="11.33203125" style="234" customWidth="1"/>
    <col min="4359" max="4362" width="12.9140625" style="234" customWidth="1"/>
    <col min="4363" max="4363" width="13.08203125" style="234" customWidth="1"/>
    <col min="4364" max="4364" width="12.9140625" style="234" customWidth="1"/>
    <col min="4365" max="4365" width="13.08203125" style="234" customWidth="1"/>
    <col min="4366" max="4373" width="9.6640625" style="234"/>
    <col min="4374" max="4374" width="12.6640625" style="234" customWidth="1"/>
    <col min="4375" max="4607" width="9.6640625" style="234"/>
    <col min="4608" max="4608" width="32.9140625" style="234" customWidth="1"/>
    <col min="4609" max="4609" width="6.9140625" style="234" customWidth="1"/>
    <col min="4610" max="4610" width="11.08203125" style="234" customWidth="1"/>
    <col min="4611" max="4611" width="12.33203125" style="234" customWidth="1"/>
    <col min="4612" max="4612" width="13.08203125" style="234" customWidth="1"/>
    <col min="4613" max="4613" width="12.08203125" style="234" customWidth="1"/>
    <col min="4614" max="4614" width="11.33203125" style="234" customWidth="1"/>
    <col min="4615" max="4618" width="12.9140625" style="234" customWidth="1"/>
    <col min="4619" max="4619" width="13.08203125" style="234" customWidth="1"/>
    <col min="4620" max="4620" width="12.9140625" style="234" customWidth="1"/>
    <col min="4621" max="4621" width="13.08203125" style="234" customWidth="1"/>
    <col min="4622" max="4629" width="9.6640625" style="234"/>
    <col min="4630" max="4630" width="12.6640625" style="234" customWidth="1"/>
    <col min="4631" max="4863" width="9.6640625" style="234"/>
    <col min="4864" max="4864" width="32.9140625" style="234" customWidth="1"/>
    <col min="4865" max="4865" width="6.9140625" style="234" customWidth="1"/>
    <col min="4866" max="4866" width="11.08203125" style="234" customWidth="1"/>
    <col min="4867" max="4867" width="12.33203125" style="234" customWidth="1"/>
    <col min="4868" max="4868" width="13.08203125" style="234" customWidth="1"/>
    <col min="4869" max="4869" width="12.08203125" style="234" customWidth="1"/>
    <col min="4870" max="4870" width="11.33203125" style="234" customWidth="1"/>
    <col min="4871" max="4874" width="12.9140625" style="234" customWidth="1"/>
    <col min="4875" max="4875" width="13.08203125" style="234" customWidth="1"/>
    <col min="4876" max="4876" width="12.9140625" style="234" customWidth="1"/>
    <col min="4877" max="4877" width="13.08203125" style="234" customWidth="1"/>
    <col min="4878" max="4885" width="9.6640625" style="234"/>
    <col min="4886" max="4886" width="12.6640625" style="234" customWidth="1"/>
    <col min="4887" max="5119" width="9.6640625" style="234"/>
    <col min="5120" max="5120" width="32.9140625" style="234" customWidth="1"/>
    <col min="5121" max="5121" width="6.9140625" style="234" customWidth="1"/>
    <col min="5122" max="5122" width="11.08203125" style="234" customWidth="1"/>
    <col min="5123" max="5123" width="12.33203125" style="234" customWidth="1"/>
    <col min="5124" max="5124" width="13.08203125" style="234" customWidth="1"/>
    <col min="5125" max="5125" width="12.08203125" style="234" customWidth="1"/>
    <col min="5126" max="5126" width="11.33203125" style="234" customWidth="1"/>
    <col min="5127" max="5130" width="12.9140625" style="234" customWidth="1"/>
    <col min="5131" max="5131" width="13.08203125" style="234" customWidth="1"/>
    <col min="5132" max="5132" width="12.9140625" style="234" customWidth="1"/>
    <col min="5133" max="5133" width="13.08203125" style="234" customWidth="1"/>
    <col min="5134" max="5141" width="9.6640625" style="234"/>
    <col min="5142" max="5142" width="12.6640625" style="234" customWidth="1"/>
    <col min="5143" max="5375" width="9.6640625" style="234"/>
    <col min="5376" max="5376" width="32.9140625" style="234" customWidth="1"/>
    <col min="5377" max="5377" width="6.9140625" style="234" customWidth="1"/>
    <col min="5378" max="5378" width="11.08203125" style="234" customWidth="1"/>
    <col min="5379" max="5379" width="12.33203125" style="234" customWidth="1"/>
    <col min="5380" max="5380" width="13.08203125" style="234" customWidth="1"/>
    <col min="5381" max="5381" width="12.08203125" style="234" customWidth="1"/>
    <col min="5382" max="5382" width="11.33203125" style="234" customWidth="1"/>
    <col min="5383" max="5386" width="12.9140625" style="234" customWidth="1"/>
    <col min="5387" max="5387" width="13.08203125" style="234" customWidth="1"/>
    <col min="5388" max="5388" width="12.9140625" style="234" customWidth="1"/>
    <col min="5389" max="5389" width="13.08203125" style="234" customWidth="1"/>
    <col min="5390" max="5397" width="9.6640625" style="234"/>
    <col min="5398" max="5398" width="12.6640625" style="234" customWidth="1"/>
    <col min="5399" max="5631" width="9.6640625" style="234"/>
    <col min="5632" max="5632" width="32.9140625" style="234" customWidth="1"/>
    <col min="5633" max="5633" width="6.9140625" style="234" customWidth="1"/>
    <col min="5634" max="5634" width="11.08203125" style="234" customWidth="1"/>
    <col min="5635" max="5635" width="12.33203125" style="234" customWidth="1"/>
    <col min="5636" max="5636" width="13.08203125" style="234" customWidth="1"/>
    <col min="5637" max="5637" width="12.08203125" style="234" customWidth="1"/>
    <col min="5638" max="5638" width="11.33203125" style="234" customWidth="1"/>
    <col min="5639" max="5642" width="12.9140625" style="234" customWidth="1"/>
    <col min="5643" max="5643" width="13.08203125" style="234" customWidth="1"/>
    <col min="5644" max="5644" width="12.9140625" style="234" customWidth="1"/>
    <col min="5645" max="5645" width="13.08203125" style="234" customWidth="1"/>
    <col min="5646" max="5653" width="9.6640625" style="234"/>
    <col min="5654" max="5654" width="12.6640625" style="234" customWidth="1"/>
    <col min="5655" max="5887" width="9.6640625" style="234"/>
    <col min="5888" max="5888" width="32.9140625" style="234" customWidth="1"/>
    <col min="5889" max="5889" width="6.9140625" style="234" customWidth="1"/>
    <col min="5890" max="5890" width="11.08203125" style="234" customWidth="1"/>
    <col min="5891" max="5891" width="12.33203125" style="234" customWidth="1"/>
    <col min="5892" max="5892" width="13.08203125" style="234" customWidth="1"/>
    <col min="5893" max="5893" width="12.08203125" style="234" customWidth="1"/>
    <col min="5894" max="5894" width="11.33203125" style="234" customWidth="1"/>
    <col min="5895" max="5898" width="12.9140625" style="234" customWidth="1"/>
    <col min="5899" max="5899" width="13.08203125" style="234" customWidth="1"/>
    <col min="5900" max="5900" width="12.9140625" style="234" customWidth="1"/>
    <col min="5901" max="5901" width="13.08203125" style="234" customWidth="1"/>
    <col min="5902" max="5909" width="9.6640625" style="234"/>
    <col min="5910" max="5910" width="12.6640625" style="234" customWidth="1"/>
    <col min="5911" max="6143" width="9.6640625" style="234"/>
    <col min="6144" max="6144" width="32.9140625" style="234" customWidth="1"/>
    <col min="6145" max="6145" width="6.9140625" style="234" customWidth="1"/>
    <col min="6146" max="6146" width="11.08203125" style="234" customWidth="1"/>
    <col min="6147" max="6147" width="12.33203125" style="234" customWidth="1"/>
    <col min="6148" max="6148" width="13.08203125" style="234" customWidth="1"/>
    <col min="6149" max="6149" width="12.08203125" style="234" customWidth="1"/>
    <col min="6150" max="6150" width="11.33203125" style="234" customWidth="1"/>
    <col min="6151" max="6154" width="12.9140625" style="234" customWidth="1"/>
    <col min="6155" max="6155" width="13.08203125" style="234" customWidth="1"/>
    <col min="6156" max="6156" width="12.9140625" style="234" customWidth="1"/>
    <col min="6157" max="6157" width="13.08203125" style="234" customWidth="1"/>
    <col min="6158" max="6165" width="9.6640625" style="234"/>
    <col min="6166" max="6166" width="12.6640625" style="234" customWidth="1"/>
    <col min="6167" max="6399" width="9.6640625" style="234"/>
    <col min="6400" max="6400" width="32.9140625" style="234" customWidth="1"/>
    <col min="6401" max="6401" width="6.9140625" style="234" customWidth="1"/>
    <col min="6402" max="6402" width="11.08203125" style="234" customWidth="1"/>
    <col min="6403" max="6403" width="12.33203125" style="234" customWidth="1"/>
    <col min="6404" max="6404" width="13.08203125" style="234" customWidth="1"/>
    <col min="6405" max="6405" width="12.08203125" style="234" customWidth="1"/>
    <col min="6406" max="6406" width="11.33203125" style="234" customWidth="1"/>
    <col min="6407" max="6410" width="12.9140625" style="234" customWidth="1"/>
    <col min="6411" max="6411" width="13.08203125" style="234" customWidth="1"/>
    <col min="6412" max="6412" width="12.9140625" style="234" customWidth="1"/>
    <col min="6413" max="6413" width="13.08203125" style="234" customWidth="1"/>
    <col min="6414" max="6421" width="9.6640625" style="234"/>
    <col min="6422" max="6422" width="12.6640625" style="234" customWidth="1"/>
    <col min="6423" max="6655" width="9.6640625" style="234"/>
    <col min="6656" max="6656" width="32.9140625" style="234" customWidth="1"/>
    <col min="6657" max="6657" width="6.9140625" style="234" customWidth="1"/>
    <col min="6658" max="6658" width="11.08203125" style="234" customWidth="1"/>
    <col min="6659" max="6659" width="12.33203125" style="234" customWidth="1"/>
    <col min="6660" max="6660" width="13.08203125" style="234" customWidth="1"/>
    <col min="6661" max="6661" width="12.08203125" style="234" customWidth="1"/>
    <col min="6662" max="6662" width="11.33203125" style="234" customWidth="1"/>
    <col min="6663" max="6666" width="12.9140625" style="234" customWidth="1"/>
    <col min="6667" max="6667" width="13.08203125" style="234" customWidth="1"/>
    <col min="6668" max="6668" width="12.9140625" style="234" customWidth="1"/>
    <col min="6669" max="6669" width="13.08203125" style="234" customWidth="1"/>
    <col min="6670" max="6677" width="9.6640625" style="234"/>
    <col min="6678" max="6678" width="12.6640625" style="234" customWidth="1"/>
    <col min="6679" max="6911" width="9.6640625" style="234"/>
    <col min="6912" max="6912" width="32.9140625" style="234" customWidth="1"/>
    <col min="6913" max="6913" width="6.9140625" style="234" customWidth="1"/>
    <col min="6914" max="6914" width="11.08203125" style="234" customWidth="1"/>
    <col min="6915" max="6915" width="12.33203125" style="234" customWidth="1"/>
    <col min="6916" max="6916" width="13.08203125" style="234" customWidth="1"/>
    <col min="6917" max="6917" width="12.08203125" style="234" customWidth="1"/>
    <col min="6918" max="6918" width="11.33203125" style="234" customWidth="1"/>
    <col min="6919" max="6922" width="12.9140625" style="234" customWidth="1"/>
    <col min="6923" max="6923" width="13.08203125" style="234" customWidth="1"/>
    <col min="6924" max="6924" width="12.9140625" style="234" customWidth="1"/>
    <col min="6925" max="6925" width="13.08203125" style="234" customWidth="1"/>
    <col min="6926" max="6933" width="9.6640625" style="234"/>
    <col min="6934" max="6934" width="12.6640625" style="234" customWidth="1"/>
    <col min="6935" max="7167" width="9.6640625" style="234"/>
    <col min="7168" max="7168" width="32.9140625" style="234" customWidth="1"/>
    <col min="7169" max="7169" width="6.9140625" style="234" customWidth="1"/>
    <col min="7170" max="7170" width="11.08203125" style="234" customWidth="1"/>
    <col min="7171" max="7171" width="12.33203125" style="234" customWidth="1"/>
    <col min="7172" max="7172" width="13.08203125" style="234" customWidth="1"/>
    <col min="7173" max="7173" width="12.08203125" style="234" customWidth="1"/>
    <col min="7174" max="7174" width="11.33203125" style="234" customWidth="1"/>
    <col min="7175" max="7178" width="12.9140625" style="234" customWidth="1"/>
    <col min="7179" max="7179" width="13.08203125" style="234" customWidth="1"/>
    <col min="7180" max="7180" width="12.9140625" style="234" customWidth="1"/>
    <col min="7181" max="7181" width="13.08203125" style="234" customWidth="1"/>
    <col min="7182" max="7189" width="9.6640625" style="234"/>
    <col min="7190" max="7190" width="12.6640625" style="234" customWidth="1"/>
    <col min="7191" max="7423" width="9.6640625" style="234"/>
    <col min="7424" max="7424" width="32.9140625" style="234" customWidth="1"/>
    <col min="7425" max="7425" width="6.9140625" style="234" customWidth="1"/>
    <col min="7426" max="7426" width="11.08203125" style="234" customWidth="1"/>
    <col min="7427" max="7427" width="12.33203125" style="234" customWidth="1"/>
    <col min="7428" max="7428" width="13.08203125" style="234" customWidth="1"/>
    <col min="7429" max="7429" width="12.08203125" style="234" customWidth="1"/>
    <col min="7430" max="7430" width="11.33203125" style="234" customWidth="1"/>
    <col min="7431" max="7434" width="12.9140625" style="234" customWidth="1"/>
    <col min="7435" max="7435" width="13.08203125" style="234" customWidth="1"/>
    <col min="7436" max="7436" width="12.9140625" style="234" customWidth="1"/>
    <col min="7437" max="7437" width="13.08203125" style="234" customWidth="1"/>
    <col min="7438" max="7445" width="9.6640625" style="234"/>
    <col min="7446" max="7446" width="12.6640625" style="234" customWidth="1"/>
    <col min="7447" max="7679" width="9.6640625" style="234"/>
    <col min="7680" max="7680" width="32.9140625" style="234" customWidth="1"/>
    <col min="7681" max="7681" width="6.9140625" style="234" customWidth="1"/>
    <col min="7682" max="7682" width="11.08203125" style="234" customWidth="1"/>
    <col min="7683" max="7683" width="12.33203125" style="234" customWidth="1"/>
    <col min="7684" max="7684" width="13.08203125" style="234" customWidth="1"/>
    <col min="7685" max="7685" width="12.08203125" style="234" customWidth="1"/>
    <col min="7686" max="7686" width="11.33203125" style="234" customWidth="1"/>
    <col min="7687" max="7690" width="12.9140625" style="234" customWidth="1"/>
    <col min="7691" max="7691" width="13.08203125" style="234" customWidth="1"/>
    <col min="7692" max="7692" width="12.9140625" style="234" customWidth="1"/>
    <col min="7693" max="7693" width="13.08203125" style="234" customWidth="1"/>
    <col min="7694" max="7701" width="9.6640625" style="234"/>
    <col min="7702" max="7702" width="12.6640625" style="234" customWidth="1"/>
    <col min="7703" max="7935" width="9.6640625" style="234"/>
    <col min="7936" max="7936" width="32.9140625" style="234" customWidth="1"/>
    <col min="7937" max="7937" width="6.9140625" style="234" customWidth="1"/>
    <col min="7938" max="7938" width="11.08203125" style="234" customWidth="1"/>
    <col min="7939" max="7939" width="12.33203125" style="234" customWidth="1"/>
    <col min="7940" max="7940" width="13.08203125" style="234" customWidth="1"/>
    <col min="7941" max="7941" width="12.08203125" style="234" customWidth="1"/>
    <col min="7942" max="7942" width="11.33203125" style="234" customWidth="1"/>
    <col min="7943" max="7946" width="12.9140625" style="234" customWidth="1"/>
    <col min="7947" max="7947" width="13.08203125" style="234" customWidth="1"/>
    <col min="7948" max="7948" width="12.9140625" style="234" customWidth="1"/>
    <col min="7949" max="7949" width="13.08203125" style="234" customWidth="1"/>
    <col min="7950" max="7957" width="9.6640625" style="234"/>
    <col min="7958" max="7958" width="12.6640625" style="234" customWidth="1"/>
    <col min="7959" max="8191" width="9.6640625" style="234"/>
    <col min="8192" max="8192" width="32.9140625" style="234" customWidth="1"/>
    <col min="8193" max="8193" width="6.9140625" style="234" customWidth="1"/>
    <col min="8194" max="8194" width="11.08203125" style="234" customWidth="1"/>
    <col min="8195" max="8195" width="12.33203125" style="234" customWidth="1"/>
    <col min="8196" max="8196" width="13.08203125" style="234" customWidth="1"/>
    <col min="8197" max="8197" width="12.08203125" style="234" customWidth="1"/>
    <col min="8198" max="8198" width="11.33203125" style="234" customWidth="1"/>
    <col min="8199" max="8202" width="12.9140625" style="234" customWidth="1"/>
    <col min="8203" max="8203" width="13.08203125" style="234" customWidth="1"/>
    <col min="8204" max="8204" width="12.9140625" style="234" customWidth="1"/>
    <col min="8205" max="8205" width="13.08203125" style="234" customWidth="1"/>
    <col min="8206" max="8213" width="9.6640625" style="234"/>
    <col min="8214" max="8214" width="12.6640625" style="234" customWidth="1"/>
    <col min="8215" max="8447" width="9.6640625" style="234"/>
    <col min="8448" max="8448" width="32.9140625" style="234" customWidth="1"/>
    <col min="8449" max="8449" width="6.9140625" style="234" customWidth="1"/>
    <col min="8450" max="8450" width="11.08203125" style="234" customWidth="1"/>
    <col min="8451" max="8451" width="12.33203125" style="234" customWidth="1"/>
    <col min="8452" max="8452" width="13.08203125" style="234" customWidth="1"/>
    <col min="8453" max="8453" width="12.08203125" style="234" customWidth="1"/>
    <col min="8454" max="8454" width="11.33203125" style="234" customWidth="1"/>
    <col min="8455" max="8458" width="12.9140625" style="234" customWidth="1"/>
    <col min="8459" max="8459" width="13.08203125" style="234" customWidth="1"/>
    <col min="8460" max="8460" width="12.9140625" style="234" customWidth="1"/>
    <col min="8461" max="8461" width="13.08203125" style="234" customWidth="1"/>
    <col min="8462" max="8469" width="9.6640625" style="234"/>
    <col min="8470" max="8470" width="12.6640625" style="234" customWidth="1"/>
    <col min="8471" max="8703" width="9.6640625" style="234"/>
    <col min="8704" max="8704" width="32.9140625" style="234" customWidth="1"/>
    <col min="8705" max="8705" width="6.9140625" style="234" customWidth="1"/>
    <col min="8706" max="8706" width="11.08203125" style="234" customWidth="1"/>
    <col min="8707" max="8707" width="12.33203125" style="234" customWidth="1"/>
    <col min="8708" max="8708" width="13.08203125" style="234" customWidth="1"/>
    <col min="8709" max="8709" width="12.08203125" style="234" customWidth="1"/>
    <col min="8710" max="8710" width="11.33203125" style="234" customWidth="1"/>
    <col min="8711" max="8714" width="12.9140625" style="234" customWidth="1"/>
    <col min="8715" max="8715" width="13.08203125" style="234" customWidth="1"/>
    <col min="8716" max="8716" width="12.9140625" style="234" customWidth="1"/>
    <col min="8717" max="8717" width="13.08203125" style="234" customWidth="1"/>
    <col min="8718" max="8725" width="9.6640625" style="234"/>
    <col min="8726" max="8726" width="12.6640625" style="234" customWidth="1"/>
    <col min="8727" max="8959" width="9.6640625" style="234"/>
    <col min="8960" max="8960" width="32.9140625" style="234" customWidth="1"/>
    <col min="8961" max="8961" width="6.9140625" style="234" customWidth="1"/>
    <col min="8962" max="8962" width="11.08203125" style="234" customWidth="1"/>
    <col min="8963" max="8963" width="12.33203125" style="234" customWidth="1"/>
    <col min="8964" max="8964" width="13.08203125" style="234" customWidth="1"/>
    <col min="8965" max="8965" width="12.08203125" style="234" customWidth="1"/>
    <col min="8966" max="8966" width="11.33203125" style="234" customWidth="1"/>
    <col min="8967" max="8970" width="12.9140625" style="234" customWidth="1"/>
    <col min="8971" max="8971" width="13.08203125" style="234" customWidth="1"/>
    <col min="8972" max="8972" width="12.9140625" style="234" customWidth="1"/>
    <col min="8973" max="8973" width="13.08203125" style="234" customWidth="1"/>
    <col min="8974" max="8981" width="9.6640625" style="234"/>
    <col min="8982" max="8982" width="12.6640625" style="234" customWidth="1"/>
    <col min="8983" max="9215" width="9.6640625" style="234"/>
    <col min="9216" max="9216" width="32.9140625" style="234" customWidth="1"/>
    <col min="9217" max="9217" width="6.9140625" style="234" customWidth="1"/>
    <col min="9218" max="9218" width="11.08203125" style="234" customWidth="1"/>
    <col min="9219" max="9219" width="12.33203125" style="234" customWidth="1"/>
    <col min="9220" max="9220" width="13.08203125" style="234" customWidth="1"/>
    <col min="9221" max="9221" width="12.08203125" style="234" customWidth="1"/>
    <col min="9222" max="9222" width="11.33203125" style="234" customWidth="1"/>
    <col min="9223" max="9226" width="12.9140625" style="234" customWidth="1"/>
    <col min="9227" max="9227" width="13.08203125" style="234" customWidth="1"/>
    <col min="9228" max="9228" width="12.9140625" style="234" customWidth="1"/>
    <col min="9229" max="9229" width="13.08203125" style="234" customWidth="1"/>
    <col min="9230" max="9237" width="9.6640625" style="234"/>
    <col min="9238" max="9238" width="12.6640625" style="234" customWidth="1"/>
    <col min="9239" max="9471" width="9.6640625" style="234"/>
    <col min="9472" max="9472" width="32.9140625" style="234" customWidth="1"/>
    <col min="9473" max="9473" width="6.9140625" style="234" customWidth="1"/>
    <col min="9474" max="9474" width="11.08203125" style="234" customWidth="1"/>
    <col min="9475" max="9475" width="12.33203125" style="234" customWidth="1"/>
    <col min="9476" max="9476" width="13.08203125" style="234" customWidth="1"/>
    <col min="9477" max="9477" width="12.08203125" style="234" customWidth="1"/>
    <col min="9478" max="9478" width="11.33203125" style="234" customWidth="1"/>
    <col min="9479" max="9482" width="12.9140625" style="234" customWidth="1"/>
    <col min="9483" max="9483" width="13.08203125" style="234" customWidth="1"/>
    <col min="9484" max="9484" width="12.9140625" style="234" customWidth="1"/>
    <col min="9485" max="9485" width="13.08203125" style="234" customWidth="1"/>
    <col min="9486" max="9493" width="9.6640625" style="234"/>
    <col min="9494" max="9494" width="12.6640625" style="234" customWidth="1"/>
    <col min="9495" max="9727" width="9.6640625" style="234"/>
    <col min="9728" max="9728" width="32.9140625" style="234" customWidth="1"/>
    <col min="9729" max="9729" width="6.9140625" style="234" customWidth="1"/>
    <col min="9730" max="9730" width="11.08203125" style="234" customWidth="1"/>
    <col min="9731" max="9731" width="12.33203125" style="234" customWidth="1"/>
    <col min="9732" max="9732" width="13.08203125" style="234" customWidth="1"/>
    <col min="9733" max="9733" width="12.08203125" style="234" customWidth="1"/>
    <col min="9734" max="9734" width="11.33203125" style="234" customWidth="1"/>
    <col min="9735" max="9738" width="12.9140625" style="234" customWidth="1"/>
    <col min="9739" max="9739" width="13.08203125" style="234" customWidth="1"/>
    <col min="9740" max="9740" width="12.9140625" style="234" customWidth="1"/>
    <col min="9741" max="9741" width="13.08203125" style="234" customWidth="1"/>
    <col min="9742" max="9749" width="9.6640625" style="234"/>
    <col min="9750" max="9750" width="12.6640625" style="234" customWidth="1"/>
    <col min="9751" max="9983" width="9.6640625" style="234"/>
    <col min="9984" max="9984" width="32.9140625" style="234" customWidth="1"/>
    <col min="9985" max="9985" width="6.9140625" style="234" customWidth="1"/>
    <col min="9986" max="9986" width="11.08203125" style="234" customWidth="1"/>
    <col min="9987" max="9987" width="12.33203125" style="234" customWidth="1"/>
    <col min="9988" max="9988" width="13.08203125" style="234" customWidth="1"/>
    <col min="9989" max="9989" width="12.08203125" style="234" customWidth="1"/>
    <col min="9990" max="9990" width="11.33203125" style="234" customWidth="1"/>
    <col min="9991" max="9994" width="12.9140625" style="234" customWidth="1"/>
    <col min="9995" max="9995" width="13.08203125" style="234" customWidth="1"/>
    <col min="9996" max="9996" width="12.9140625" style="234" customWidth="1"/>
    <col min="9997" max="9997" width="13.08203125" style="234" customWidth="1"/>
    <col min="9998" max="10005" width="9.6640625" style="234"/>
    <col min="10006" max="10006" width="12.6640625" style="234" customWidth="1"/>
    <col min="10007" max="10239" width="9.6640625" style="234"/>
    <col min="10240" max="10240" width="32.9140625" style="234" customWidth="1"/>
    <col min="10241" max="10241" width="6.9140625" style="234" customWidth="1"/>
    <col min="10242" max="10242" width="11.08203125" style="234" customWidth="1"/>
    <col min="10243" max="10243" width="12.33203125" style="234" customWidth="1"/>
    <col min="10244" max="10244" width="13.08203125" style="234" customWidth="1"/>
    <col min="10245" max="10245" width="12.08203125" style="234" customWidth="1"/>
    <col min="10246" max="10246" width="11.33203125" style="234" customWidth="1"/>
    <col min="10247" max="10250" width="12.9140625" style="234" customWidth="1"/>
    <col min="10251" max="10251" width="13.08203125" style="234" customWidth="1"/>
    <col min="10252" max="10252" width="12.9140625" style="234" customWidth="1"/>
    <col min="10253" max="10253" width="13.08203125" style="234" customWidth="1"/>
    <col min="10254" max="10261" width="9.6640625" style="234"/>
    <col min="10262" max="10262" width="12.6640625" style="234" customWidth="1"/>
    <col min="10263" max="10495" width="9.6640625" style="234"/>
    <col min="10496" max="10496" width="32.9140625" style="234" customWidth="1"/>
    <col min="10497" max="10497" width="6.9140625" style="234" customWidth="1"/>
    <col min="10498" max="10498" width="11.08203125" style="234" customWidth="1"/>
    <col min="10499" max="10499" width="12.33203125" style="234" customWidth="1"/>
    <col min="10500" max="10500" width="13.08203125" style="234" customWidth="1"/>
    <col min="10501" max="10501" width="12.08203125" style="234" customWidth="1"/>
    <col min="10502" max="10502" width="11.33203125" style="234" customWidth="1"/>
    <col min="10503" max="10506" width="12.9140625" style="234" customWidth="1"/>
    <col min="10507" max="10507" width="13.08203125" style="234" customWidth="1"/>
    <col min="10508" max="10508" width="12.9140625" style="234" customWidth="1"/>
    <col min="10509" max="10509" width="13.08203125" style="234" customWidth="1"/>
    <col min="10510" max="10517" width="9.6640625" style="234"/>
    <col min="10518" max="10518" width="12.6640625" style="234" customWidth="1"/>
    <col min="10519" max="10751" width="9.6640625" style="234"/>
    <col min="10752" max="10752" width="32.9140625" style="234" customWidth="1"/>
    <col min="10753" max="10753" width="6.9140625" style="234" customWidth="1"/>
    <col min="10754" max="10754" width="11.08203125" style="234" customWidth="1"/>
    <col min="10755" max="10755" width="12.33203125" style="234" customWidth="1"/>
    <col min="10756" max="10756" width="13.08203125" style="234" customWidth="1"/>
    <col min="10757" max="10757" width="12.08203125" style="234" customWidth="1"/>
    <col min="10758" max="10758" width="11.33203125" style="234" customWidth="1"/>
    <col min="10759" max="10762" width="12.9140625" style="234" customWidth="1"/>
    <col min="10763" max="10763" width="13.08203125" style="234" customWidth="1"/>
    <col min="10764" max="10764" width="12.9140625" style="234" customWidth="1"/>
    <col min="10765" max="10765" width="13.08203125" style="234" customWidth="1"/>
    <col min="10766" max="10773" width="9.6640625" style="234"/>
    <col min="10774" max="10774" width="12.6640625" style="234" customWidth="1"/>
    <col min="10775" max="11007" width="9.6640625" style="234"/>
    <col min="11008" max="11008" width="32.9140625" style="234" customWidth="1"/>
    <col min="11009" max="11009" width="6.9140625" style="234" customWidth="1"/>
    <col min="11010" max="11010" width="11.08203125" style="234" customWidth="1"/>
    <col min="11011" max="11011" width="12.33203125" style="234" customWidth="1"/>
    <col min="11012" max="11012" width="13.08203125" style="234" customWidth="1"/>
    <col min="11013" max="11013" width="12.08203125" style="234" customWidth="1"/>
    <col min="11014" max="11014" width="11.33203125" style="234" customWidth="1"/>
    <col min="11015" max="11018" width="12.9140625" style="234" customWidth="1"/>
    <col min="11019" max="11019" width="13.08203125" style="234" customWidth="1"/>
    <col min="11020" max="11020" width="12.9140625" style="234" customWidth="1"/>
    <col min="11021" max="11021" width="13.08203125" style="234" customWidth="1"/>
    <col min="11022" max="11029" width="9.6640625" style="234"/>
    <col min="11030" max="11030" width="12.6640625" style="234" customWidth="1"/>
    <col min="11031" max="11263" width="9.6640625" style="234"/>
    <col min="11264" max="11264" width="32.9140625" style="234" customWidth="1"/>
    <col min="11265" max="11265" width="6.9140625" style="234" customWidth="1"/>
    <col min="11266" max="11266" width="11.08203125" style="234" customWidth="1"/>
    <col min="11267" max="11267" width="12.33203125" style="234" customWidth="1"/>
    <col min="11268" max="11268" width="13.08203125" style="234" customWidth="1"/>
    <col min="11269" max="11269" width="12.08203125" style="234" customWidth="1"/>
    <col min="11270" max="11270" width="11.33203125" style="234" customWidth="1"/>
    <col min="11271" max="11274" width="12.9140625" style="234" customWidth="1"/>
    <col min="11275" max="11275" width="13.08203125" style="234" customWidth="1"/>
    <col min="11276" max="11276" width="12.9140625" style="234" customWidth="1"/>
    <col min="11277" max="11277" width="13.08203125" style="234" customWidth="1"/>
    <col min="11278" max="11285" width="9.6640625" style="234"/>
    <col min="11286" max="11286" width="12.6640625" style="234" customWidth="1"/>
    <col min="11287" max="11519" width="9.6640625" style="234"/>
    <col min="11520" max="11520" width="32.9140625" style="234" customWidth="1"/>
    <col min="11521" max="11521" width="6.9140625" style="234" customWidth="1"/>
    <col min="11522" max="11522" width="11.08203125" style="234" customWidth="1"/>
    <col min="11523" max="11523" width="12.33203125" style="234" customWidth="1"/>
    <col min="11524" max="11524" width="13.08203125" style="234" customWidth="1"/>
    <col min="11525" max="11525" width="12.08203125" style="234" customWidth="1"/>
    <col min="11526" max="11526" width="11.33203125" style="234" customWidth="1"/>
    <col min="11527" max="11530" width="12.9140625" style="234" customWidth="1"/>
    <col min="11531" max="11531" width="13.08203125" style="234" customWidth="1"/>
    <col min="11532" max="11532" width="12.9140625" style="234" customWidth="1"/>
    <col min="11533" max="11533" width="13.08203125" style="234" customWidth="1"/>
    <col min="11534" max="11541" width="9.6640625" style="234"/>
    <col min="11542" max="11542" width="12.6640625" style="234" customWidth="1"/>
    <col min="11543" max="11775" width="9.6640625" style="234"/>
    <col min="11776" max="11776" width="32.9140625" style="234" customWidth="1"/>
    <col min="11777" max="11777" width="6.9140625" style="234" customWidth="1"/>
    <col min="11778" max="11778" width="11.08203125" style="234" customWidth="1"/>
    <col min="11779" max="11779" width="12.33203125" style="234" customWidth="1"/>
    <col min="11780" max="11780" width="13.08203125" style="234" customWidth="1"/>
    <col min="11781" max="11781" width="12.08203125" style="234" customWidth="1"/>
    <col min="11782" max="11782" width="11.33203125" style="234" customWidth="1"/>
    <col min="11783" max="11786" width="12.9140625" style="234" customWidth="1"/>
    <col min="11787" max="11787" width="13.08203125" style="234" customWidth="1"/>
    <col min="11788" max="11788" width="12.9140625" style="234" customWidth="1"/>
    <col min="11789" max="11789" width="13.08203125" style="234" customWidth="1"/>
    <col min="11790" max="11797" width="9.6640625" style="234"/>
    <col min="11798" max="11798" width="12.6640625" style="234" customWidth="1"/>
    <col min="11799" max="12031" width="9.6640625" style="234"/>
    <col min="12032" max="12032" width="32.9140625" style="234" customWidth="1"/>
    <col min="12033" max="12033" width="6.9140625" style="234" customWidth="1"/>
    <col min="12034" max="12034" width="11.08203125" style="234" customWidth="1"/>
    <col min="12035" max="12035" width="12.33203125" style="234" customWidth="1"/>
    <col min="12036" max="12036" width="13.08203125" style="234" customWidth="1"/>
    <col min="12037" max="12037" width="12.08203125" style="234" customWidth="1"/>
    <col min="12038" max="12038" width="11.33203125" style="234" customWidth="1"/>
    <col min="12039" max="12042" width="12.9140625" style="234" customWidth="1"/>
    <col min="12043" max="12043" width="13.08203125" style="234" customWidth="1"/>
    <col min="12044" max="12044" width="12.9140625" style="234" customWidth="1"/>
    <col min="12045" max="12045" width="13.08203125" style="234" customWidth="1"/>
    <col min="12046" max="12053" width="9.6640625" style="234"/>
    <col min="12054" max="12054" width="12.6640625" style="234" customWidth="1"/>
    <col min="12055" max="12287" width="9.6640625" style="234"/>
    <col min="12288" max="12288" width="32.9140625" style="234" customWidth="1"/>
    <col min="12289" max="12289" width="6.9140625" style="234" customWidth="1"/>
    <col min="12290" max="12290" width="11.08203125" style="234" customWidth="1"/>
    <col min="12291" max="12291" width="12.33203125" style="234" customWidth="1"/>
    <col min="12292" max="12292" width="13.08203125" style="234" customWidth="1"/>
    <col min="12293" max="12293" width="12.08203125" style="234" customWidth="1"/>
    <col min="12294" max="12294" width="11.33203125" style="234" customWidth="1"/>
    <col min="12295" max="12298" width="12.9140625" style="234" customWidth="1"/>
    <col min="12299" max="12299" width="13.08203125" style="234" customWidth="1"/>
    <col min="12300" max="12300" width="12.9140625" style="234" customWidth="1"/>
    <col min="12301" max="12301" width="13.08203125" style="234" customWidth="1"/>
    <col min="12302" max="12309" width="9.6640625" style="234"/>
    <col min="12310" max="12310" width="12.6640625" style="234" customWidth="1"/>
    <col min="12311" max="12543" width="9.6640625" style="234"/>
    <col min="12544" max="12544" width="32.9140625" style="234" customWidth="1"/>
    <col min="12545" max="12545" width="6.9140625" style="234" customWidth="1"/>
    <col min="12546" max="12546" width="11.08203125" style="234" customWidth="1"/>
    <col min="12547" max="12547" width="12.33203125" style="234" customWidth="1"/>
    <col min="12548" max="12548" width="13.08203125" style="234" customWidth="1"/>
    <col min="12549" max="12549" width="12.08203125" style="234" customWidth="1"/>
    <col min="12550" max="12550" width="11.33203125" style="234" customWidth="1"/>
    <col min="12551" max="12554" width="12.9140625" style="234" customWidth="1"/>
    <col min="12555" max="12555" width="13.08203125" style="234" customWidth="1"/>
    <col min="12556" max="12556" width="12.9140625" style="234" customWidth="1"/>
    <col min="12557" max="12557" width="13.08203125" style="234" customWidth="1"/>
    <col min="12558" max="12565" width="9.6640625" style="234"/>
    <col min="12566" max="12566" width="12.6640625" style="234" customWidth="1"/>
    <col min="12567" max="12799" width="9.6640625" style="234"/>
    <col min="12800" max="12800" width="32.9140625" style="234" customWidth="1"/>
    <col min="12801" max="12801" width="6.9140625" style="234" customWidth="1"/>
    <col min="12802" max="12802" width="11.08203125" style="234" customWidth="1"/>
    <col min="12803" max="12803" width="12.33203125" style="234" customWidth="1"/>
    <col min="12804" max="12804" width="13.08203125" style="234" customWidth="1"/>
    <col min="12805" max="12805" width="12.08203125" style="234" customWidth="1"/>
    <col min="12806" max="12806" width="11.33203125" style="234" customWidth="1"/>
    <col min="12807" max="12810" width="12.9140625" style="234" customWidth="1"/>
    <col min="12811" max="12811" width="13.08203125" style="234" customWidth="1"/>
    <col min="12812" max="12812" width="12.9140625" style="234" customWidth="1"/>
    <col min="12813" max="12813" width="13.08203125" style="234" customWidth="1"/>
    <col min="12814" max="12821" width="9.6640625" style="234"/>
    <col min="12822" max="12822" width="12.6640625" style="234" customWidth="1"/>
    <col min="12823" max="13055" width="9.6640625" style="234"/>
    <col min="13056" max="13056" width="32.9140625" style="234" customWidth="1"/>
    <col min="13057" max="13057" width="6.9140625" style="234" customWidth="1"/>
    <col min="13058" max="13058" width="11.08203125" style="234" customWidth="1"/>
    <col min="13059" max="13059" width="12.33203125" style="234" customWidth="1"/>
    <col min="13060" max="13060" width="13.08203125" style="234" customWidth="1"/>
    <col min="13061" max="13061" width="12.08203125" style="234" customWidth="1"/>
    <col min="13062" max="13062" width="11.33203125" style="234" customWidth="1"/>
    <col min="13063" max="13066" width="12.9140625" style="234" customWidth="1"/>
    <col min="13067" max="13067" width="13.08203125" style="234" customWidth="1"/>
    <col min="13068" max="13068" width="12.9140625" style="234" customWidth="1"/>
    <col min="13069" max="13069" width="13.08203125" style="234" customWidth="1"/>
    <col min="13070" max="13077" width="9.6640625" style="234"/>
    <col min="13078" max="13078" width="12.6640625" style="234" customWidth="1"/>
    <col min="13079" max="13311" width="9.6640625" style="234"/>
    <col min="13312" max="13312" width="32.9140625" style="234" customWidth="1"/>
    <col min="13313" max="13313" width="6.9140625" style="234" customWidth="1"/>
    <col min="13314" max="13314" width="11.08203125" style="234" customWidth="1"/>
    <col min="13315" max="13315" width="12.33203125" style="234" customWidth="1"/>
    <col min="13316" max="13316" width="13.08203125" style="234" customWidth="1"/>
    <col min="13317" max="13317" width="12.08203125" style="234" customWidth="1"/>
    <col min="13318" max="13318" width="11.33203125" style="234" customWidth="1"/>
    <col min="13319" max="13322" width="12.9140625" style="234" customWidth="1"/>
    <col min="13323" max="13323" width="13.08203125" style="234" customWidth="1"/>
    <col min="13324" max="13324" width="12.9140625" style="234" customWidth="1"/>
    <col min="13325" max="13325" width="13.08203125" style="234" customWidth="1"/>
    <col min="13326" max="13333" width="9.6640625" style="234"/>
    <col min="13334" max="13334" width="12.6640625" style="234" customWidth="1"/>
    <col min="13335" max="13567" width="9.6640625" style="234"/>
    <col min="13568" max="13568" width="32.9140625" style="234" customWidth="1"/>
    <col min="13569" max="13569" width="6.9140625" style="234" customWidth="1"/>
    <col min="13570" max="13570" width="11.08203125" style="234" customWidth="1"/>
    <col min="13571" max="13571" width="12.33203125" style="234" customWidth="1"/>
    <col min="13572" max="13572" width="13.08203125" style="234" customWidth="1"/>
    <col min="13573" max="13573" width="12.08203125" style="234" customWidth="1"/>
    <col min="13574" max="13574" width="11.33203125" style="234" customWidth="1"/>
    <col min="13575" max="13578" width="12.9140625" style="234" customWidth="1"/>
    <col min="13579" max="13579" width="13.08203125" style="234" customWidth="1"/>
    <col min="13580" max="13580" width="12.9140625" style="234" customWidth="1"/>
    <col min="13581" max="13581" width="13.08203125" style="234" customWidth="1"/>
    <col min="13582" max="13589" width="9.6640625" style="234"/>
    <col min="13590" max="13590" width="12.6640625" style="234" customWidth="1"/>
    <col min="13591" max="13823" width="9.6640625" style="234"/>
    <col min="13824" max="13824" width="32.9140625" style="234" customWidth="1"/>
    <col min="13825" max="13825" width="6.9140625" style="234" customWidth="1"/>
    <col min="13826" max="13826" width="11.08203125" style="234" customWidth="1"/>
    <col min="13827" max="13827" width="12.33203125" style="234" customWidth="1"/>
    <col min="13828" max="13828" width="13.08203125" style="234" customWidth="1"/>
    <col min="13829" max="13829" width="12.08203125" style="234" customWidth="1"/>
    <col min="13830" max="13830" width="11.33203125" style="234" customWidth="1"/>
    <col min="13831" max="13834" width="12.9140625" style="234" customWidth="1"/>
    <col min="13835" max="13835" width="13.08203125" style="234" customWidth="1"/>
    <col min="13836" max="13836" width="12.9140625" style="234" customWidth="1"/>
    <col min="13837" max="13837" width="13.08203125" style="234" customWidth="1"/>
    <col min="13838" max="13845" width="9.6640625" style="234"/>
    <col min="13846" max="13846" width="12.6640625" style="234" customWidth="1"/>
    <col min="13847" max="14079" width="9.6640625" style="234"/>
    <col min="14080" max="14080" width="32.9140625" style="234" customWidth="1"/>
    <col min="14081" max="14081" width="6.9140625" style="234" customWidth="1"/>
    <col min="14082" max="14082" width="11.08203125" style="234" customWidth="1"/>
    <col min="14083" max="14083" width="12.33203125" style="234" customWidth="1"/>
    <col min="14084" max="14084" width="13.08203125" style="234" customWidth="1"/>
    <col min="14085" max="14085" width="12.08203125" style="234" customWidth="1"/>
    <col min="14086" max="14086" width="11.33203125" style="234" customWidth="1"/>
    <col min="14087" max="14090" width="12.9140625" style="234" customWidth="1"/>
    <col min="14091" max="14091" width="13.08203125" style="234" customWidth="1"/>
    <col min="14092" max="14092" width="12.9140625" style="234" customWidth="1"/>
    <col min="14093" max="14093" width="13.08203125" style="234" customWidth="1"/>
    <col min="14094" max="14101" width="9.6640625" style="234"/>
    <col min="14102" max="14102" width="12.6640625" style="234" customWidth="1"/>
    <col min="14103" max="14335" width="9.6640625" style="234"/>
    <col min="14336" max="14336" width="32.9140625" style="234" customWidth="1"/>
    <col min="14337" max="14337" width="6.9140625" style="234" customWidth="1"/>
    <col min="14338" max="14338" width="11.08203125" style="234" customWidth="1"/>
    <col min="14339" max="14339" width="12.33203125" style="234" customWidth="1"/>
    <col min="14340" max="14340" width="13.08203125" style="234" customWidth="1"/>
    <col min="14341" max="14341" width="12.08203125" style="234" customWidth="1"/>
    <col min="14342" max="14342" width="11.33203125" style="234" customWidth="1"/>
    <col min="14343" max="14346" width="12.9140625" style="234" customWidth="1"/>
    <col min="14347" max="14347" width="13.08203125" style="234" customWidth="1"/>
    <col min="14348" max="14348" width="12.9140625" style="234" customWidth="1"/>
    <col min="14349" max="14349" width="13.08203125" style="234" customWidth="1"/>
    <col min="14350" max="14357" width="9.6640625" style="234"/>
    <col min="14358" max="14358" width="12.6640625" style="234" customWidth="1"/>
    <col min="14359" max="14591" width="9.6640625" style="234"/>
    <col min="14592" max="14592" width="32.9140625" style="234" customWidth="1"/>
    <col min="14593" max="14593" width="6.9140625" style="234" customWidth="1"/>
    <col min="14594" max="14594" width="11.08203125" style="234" customWidth="1"/>
    <col min="14595" max="14595" width="12.33203125" style="234" customWidth="1"/>
    <col min="14596" max="14596" width="13.08203125" style="234" customWidth="1"/>
    <col min="14597" max="14597" width="12.08203125" style="234" customWidth="1"/>
    <col min="14598" max="14598" width="11.33203125" style="234" customWidth="1"/>
    <col min="14599" max="14602" width="12.9140625" style="234" customWidth="1"/>
    <col min="14603" max="14603" width="13.08203125" style="234" customWidth="1"/>
    <col min="14604" max="14604" width="12.9140625" style="234" customWidth="1"/>
    <col min="14605" max="14605" width="13.08203125" style="234" customWidth="1"/>
    <col min="14606" max="14613" width="9.6640625" style="234"/>
    <col min="14614" max="14614" width="12.6640625" style="234" customWidth="1"/>
    <col min="14615" max="14847" width="9.6640625" style="234"/>
    <col min="14848" max="14848" width="32.9140625" style="234" customWidth="1"/>
    <col min="14849" max="14849" width="6.9140625" style="234" customWidth="1"/>
    <col min="14850" max="14850" width="11.08203125" style="234" customWidth="1"/>
    <col min="14851" max="14851" width="12.33203125" style="234" customWidth="1"/>
    <col min="14852" max="14852" width="13.08203125" style="234" customWidth="1"/>
    <col min="14853" max="14853" width="12.08203125" style="234" customWidth="1"/>
    <col min="14854" max="14854" width="11.33203125" style="234" customWidth="1"/>
    <col min="14855" max="14858" width="12.9140625" style="234" customWidth="1"/>
    <col min="14859" max="14859" width="13.08203125" style="234" customWidth="1"/>
    <col min="14860" max="14860" width="12.9140625" style="234" customWidth="1"/>
    <col min="14861" max="14861" width="13.08203125" style="234" customWidth="1"/>
    <col min="14862" max="14869" width="9.6640625" style="234"/>
    <col min="14870" max="14870" width="12.6640625" style="234" customWidth="1"/>
    <col min="14871" max="15103" width="9.6640625" style="234"/>
    <col min="15104" max="15104" width="32.9140625" style="234" customWidth="1"/>
    <col min="15105" max="15105" width="6.9140625" style="234" customWidth="1"/>
    <col min="15106" max="15106" width="11.08203125" style="234" customWidth="1"/>
    <col min="15107" max="15107" width="12.33203125" style="234" customWidth="1"/>
    <col min="15108" max="15108" width="13.08203125" style="234" customWidth="1"/>
    <col min="15109" max="15109" width="12.08203125" style="234" customWidth="1"/>
    <col min="15110" max="15110" width="11.33203125" style="234" customWidth="1"/>
    <col min="15111" max="15114" width="12.9140625" style="234" customWidth="1"/>
    <col min="15115" max="15115" width="13.08203125" style="234" customWidth="1"/>
    <col min="15116" max="15116" width="12.9140625" style="234" customWidth="1"/>
    <col min="15117" max="15117" width="13.08203125" style="234" customWidth="1"/>
    <col min="15118" max="15125" width="9.6640625" style="234"/>
    <col min="15126" max="15126" width="12.6640625" style="234" customWidth="1"/>
    <col min="15127" max="15359" width="9.6640625" style="234"/>
    <col min="15360" max="15360" width="32.9140625" style="234" customWidth="1"/>
    <col min="15361" max="15361" width="6.9140625" style="234" customWidth="1"/>
    <col min="15362" max="15362" width="11.08203125" style="234" customWidth="1"/>
    <col min="15363" max="15363" width="12.33203125" style="234" customWidth="1"/>
    <col min="15364" max="15364" width="13.08203125" style="234" customWidth="1"/>
    <col min="15365" max="15365" width="12.08203125" style="234" customWidth="1"/>
    <col min="15366" max="15366" width="11.33203125" style="234" customWidth="1"/>
    <col min="15367" max="15370" width="12.9140625" style="234" customWidth="1"/>
    <col min="15371" max="15371" width="13.08203125" style="234" customWidth="1"/>
    <col min="15372" max="15372" width="12.9140625" style="234" customWidth="1"/>
    <col min="15373" max="15373" width="13.08203125" style="234" customWidth="1"/>
    <col min="15374" max="15381" width="9.6640625" style="234"/>
    <col min="15382" max="15382" width="12.6640625" style="234" customWidth="1"/>
    <col min="15383" max="15615" width="9.6640625" style="234"/>
    <col min="15616" max="15616" width="32.9140625" style="234" customWidth="1"/>
    <col min="15617" max="15617" width="6.9140625" style="234" customWidth="1"/>
    <col min="15618" max="15618" width="11.08203125" style="234" customWidth="1"/>
    <col min="15619" max="15619" width="12.33203125" style="234" customWidth="1"/>
    <col min="15620" max="15620" width="13.08203125" style="234" customWidth="1"/>
    <col min="15621" max="15621" width="12.08203125" style="234" customWidth="1"/>
    <col min="15622" max="15622" width="11.33203125" style="234" customWidth="1"/>
    <col min="15623" max="15626" width="12.9140625" style="234" customWidth="1"/>
    <col min="15627" max="15627" width="13.08203125" style="234" customWidth="1"/>
    <col min="15628" max="15628" width="12.9140625" style="234" customWidth="1"/>
    <col min="15629" max="15629" width="13.08203125" style="234" customWidth="1"/>
    <col min="15630" max="15637" width="9.6640625" style="234"/>
    <col min="15638" max="15638" width="12.6640625" style="234" customWidth="1"/>
    <col min="15639" max="15871" width="9.6640625" style="234"/>
    <col min="15872" max="15872" width="32.9140625" style="234" customWidth="1"/>
    <col min="15873" max="15873" width="6.9140625" style="234" customWidth="1"/>
    <col min="15874" max="15874" width="11.08203125" style="234" customWidth="1"/>
    <col min="15875" max="15875" width="12.33203125" style="234" customWidth="1"/>
    <col min="15876" max="15876" width="13.08203125" style="234" customWidth="1"/>
    <col min="15877" max="15877" width="12.08203125" style="234" customWidth="1"/>
    <col min="15878" max="15878" width="11.33203125" style="234" customWidth="1"/>
    <col min="15879" max="15882" width="12.9140625" style="234" customWidth="1"/>
    <col min="15883" max="15883" width="13.08203125" style="234" customWidth="1"/>
    <col min="15884" max="15884" width="12.9140625" style="234" customWidth="1"/>
    <col min="15885" max="15885" width="13.08203125" style="234" customWidth="1"/>
    <col min="15886" max="15893" width="9.6640625" style="234"/>
    <col min="15894" max="15894" width="12.6640625" style="234" customWidth="1"/>
    <col min="15895" max="16127" width="9.6640625" style="234"/>
    <col min="16128" max="16128" width="32.9140625" style="234" customWidth="1"/>
    <col min="16129" max="16129" width="6.9140625" style="234" customWidth="1"/>
    <col min="16130" max="16130" width="11.08203125" style="234" customWidth="1"/>
    <col min="16131" max="16131" width="12.33203125" style="234" customWidth="1"/>
    <col min="16132" max="16132" width="13.08203125" style="234" customWidth="1"/>
    <col min="16133" max="16133" width="12.08203125" style="234" customWidth="1"/>
    <col min="16134" max="16134" width="11.33203125" style="234" customWidth="1"/>
    <col min="16135" max="16138" width="12.9140625" style="234" customWidth="1"/>
    <col min="16139" max="16139" width="13.08203125" style="234" customWidth="1"/>
    <col min="16140" max="16140" width="12.9140625" style="234" customWidth="1"/>
    <col min="16141" max="16141" width="13.08203125" style="234" customWidth="1"/>
    <col min="16142" max="16149" width="9.6640625" style="234"/>
    <col min="16150" max="16150" width="12.6640625" style="234" customWidth="1"/>
    <col min="16151" max="16384" width="9.6640625" style="234"/>
  </cols>
  <sheetData>
    <row r="1" spans="1:92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M1" s="498"/>
      <c r="O1" s="498"/>
      <c r="U1" s="229"/>
    </row>
    <row r="2" spans="1:92" ht="13.5" customHeight="1" x14ac:dyDescent="0.25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M2" s="499"/>
      <c r="O2" s="499"/>
      <c r="U2" s="229"/>
    </row>
    <row r="3" spans="1:92" x14ac:dyDescent="0.25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340</v>
      </c>
      <c r="J3" s="269" t="s">
        <v>373</v>
      </c>
      <c r="K3" s="269" t="s">
        <v>373</v>
      </c>
      <c r="L3" s="269" t="s">
        <v>399</v>
      </c>
      <c r="M3" s="269"/>
      <c r="O3" s="500"/>
      <c r="U3" s="271"/>
    </row>
    <row r="4" spans="1:92" x14ac:dyDescent="0.25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382</v>
      </c>
      <c r="L4" s="272" t="s">
        <v>382</v>
      </c>
      <c r="M4" s="272"/>
      <c r="O4" s="501"/>
      <c r="U4" s="271"/>
    </row>
    <row r="5" spans="1:92" x14ac:dyDescent="0.25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8" t="s">
        <v>444</v>
      </c>
      <c r="L5" s="548" t="s">
        <v>443</v>
      </c>
      <c r="M5" s="548"/>
      <c r="O5" s="502"/>
      <c r="U5" s="271"/>
      <c r="W5" s="271"/>
      <c r="X5" s="271"/>
    </row>
    <row r="6" spans="1:92" ht="7.5" customHeight="1" x14ac:dyDescent="0.25">
      <c r="A6" s="221"/>
      <c r="B6" s="275"/>
      <c r="C6" s="229"/>
      <c r="D6" s="229"/>
      <c r="E6" s="229"/>
      <c r="F6" s="229"/>
      <c r="G6" s="229"/>
      <c r="H6" s="229"/>
      <c r="I6" s="229"/>
      <c r="J6" s="503"/>
      <c r="K6" s="503"/>
      <c r="L6" s="503"/>
      <c r="M6" s="503"/>
      <c r="O6" s="503"/>
      <c r="U6" s="271"/>
      <c r="W6" s="271"/>
      <c r="X6" s="271"/>
    </row>
    <row r="7" spans="1:92" ht="15.5" x14ac:dyDescent="0.35">
      <c r="A7" s="268" t="s">
        <v>2</v>
      </c>
      <c r="B7" s="231"/>
      <c r="C7" s="270"/>
      <c r="E7" s="527"/>
      <c r="F7" s="270" t="s">
        <v>113</v>
      </c>
      <c r="G7" s="441"/>
      <c r="H7" s="441"/>
      <c r="I7" s="441"/>
      <c r="J7" s="504"/>
      <c r="K7" s="504"/>
      <c r="L7" s="504"/>
      <c r="M7" s="504"/>
      <c r="O7" s="504"/>
      <c r="P7" s="441"/>
      <c r="Q7" s="441"/>
      <c r="R7" s="441"/>
      <c r="S7" s="441"/>
      <c r="T7" s="441"/>
      <c r="U7" s="441"/>
      <c r="V7" s="441"/>
      <c r="W7" s="441"/>
      <c r="X7" s="528"/>
      <c r="Y7" s="528"/>
      <c r="Z7" s="528"/>
      <c r="AA7" s="528"/>
      <c r="AB7" s="528"/>
      <c r="AC7" s="528"/>
      <c r="AD7" s="528"/>
      <c r="AE7" s="528"/>
      <c r="AF7" s="528"/>
      <c r="AG7" s="528"/>
      <c r="AH7" s="528"/>
      <c r="AI7" s="529"/>
      <c r="AJ7" s="441"/>
      <c r="AK7" s="441"/>
      <c r="AL7" s="441"/>
      <c r="AM7" s="530"/>
      <c r="AN7" s="530"/>
      <c r="AO7" s="530"/>
      <c r="AP7" s="531"/>
      <c r="AQ7" s="532"/>
      <c r="AR7" s="442"/>
      <c r="AS7" s="441"/>
      <c r="AT7" s="532"/>
      <c r="AU7" s="443"/>
      <c r="AV7" s="533"/>
      <c r="AW7" s="533"/>
      <c r="AX7" s="533"/>
      <c r="AY7" s="533"/>
      <c r="AZ7" s="533"/>
      <c r="BA7" s="533"/>
      <c r="BB7" s="527"/>
      <c r="BC7" s="446"/>
      <c r="BD7" s="446"/>
      <c r="BE7" s="440"/>
      <c r="BF7" s="445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4"/>
      <c r="BS7" s="445"/>
      <c r="BT7" s="445"/>
      <c r="BU7" s="534"/>
      <c r="BV7" s="534"/>
      <c r="BW7" s="527"/>
      <c r="BX7" s="527"/>
      <c r="BY7" s="527"/>
      <c r="BZ7" s="527"/>
      <c r="CA7" s="527"/>
      <c r="CB7" s="527"/>
      <c r="CC7" s="527"/>
      <c r="CD7" s="527"/>
      <c r="CE7" s="527"/>
      <c r="CF7" s="527"/>
      <c r="CG7" s="527"/>
      <c r="CH7" s="527"/>
      <c r="CI7" s="527"/>
      <c r="CJ7" s="527"/>
      <c r="CK7" s="527"/>
      <c r="CL7" s="527"/>
      <c r="CM7" s="527"/>
      <c r="CN7" s="527"/>
    </row>
    <row r="8" spans="1:92" ht="6.75" customHeight="1" x14ac:dyDescent="0.25">
      <c r="A8" s="276"/>
      <c r="B8" s="233"/>
      <c r="J8" s="505"/>
      <c r="K8" s="505"/>
      <c r="U8" s="229"/>
      <c r="W8" s="263"/>
      <c r="X8" s="263"/>
    </row>
    <row r="9" spans="1:92" x14ac:dyDescent="0.25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J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6.6000000000000005</v>
      </c>
      <c r="L9" s="279">
        <f t="shared" ref="L9" si="1">L10+L11+L12</f>
        <v>3.4</v>
      </c>
      <c r="M9" s="279"/>
      <c r="O9" s="506"/>
      <c r="U9" s="229"/>
    </row>
    <row r="10" spans="1:92" x14ac:dyDescent="0.25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7">
        <v>31.9</v>
      </c>
      <c r="K10" s="507">
        <v>4.7</v>
      </c>
      <c r="L10" s="507">
        <v>2.7</v>
      </c>
      <c r="M10" s="507"/>
      <c r="O10" s="507"/>
      <c r="U10" s="229"/>
      <c r="W10" s="263"/>
      <c r="X10" s="263"/>
    </row>
    <row r="11" spans="1:92" x14ac:dyDescent="0.25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7">
        <v>2</v>
      </c>
      <c r="K11" s="507">
        <v>1.5</v>
      </c>
      <c r="L11" s="507">
        <v>0.3</v>
      </c>
      <c r="M11" s="507"/>
      <c r="O11" s="507"/>
      <c r="U11" s="229"/>
      <c r="W11" s="263"/>
      <c r="X11" s="263"/>
    </row>
    <row r="12" spans="1:92" x14ac:dyDescent="0.25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7">
        <v>1.4</v>
      </c>
      <c r="K12" s="507">
        <v>0.4</v>
      </c>
      <c r="L12" s="507">
        <v>0.4</v>
      </c>
      <c r="M12" s="507"/>
      <c r="O12" s="507"/>
      <c r="U12" s="229"/>
      <c r="W12" s="263"/>
      <c r="X12" s="263"/>
    </row>
    <row r="13" spans="1:92" ht="6.75" customHeight="1" x14ac:dyDescent="0.25">
      <c r="A13" s="282"/>
      <c r="B13" s="231"/>
      <c r="C13" s="281"/>
      <c r="D13" s="281"/>
      <c r="E13" s="281"/>
      <c r="F13" s="281"/>
      <c r="G13" s="281"/>
      <c r="H13" s="281"/>
      <c r="I13" s="281"/>
      <c r="J13" s="507"/>
      <c r="K13" s="507"/>
      <c r="L13" s="507"/>
      <c r="M13" s="507"/>
      <c r="O13" s="507"/>
      <c r="U13" s="229"/>
      <c r="W13" s="263"/>
      <c r="X13" s="263"/>
    </row>
    <row r="14" spans="1:92" x14ac:dyDescent="0.25">
      <c r="A14" s="278" t="s">
        <v>145</v>
      </c>
      <c r="B14" s="231"/>
      <c r="C14" s="279">
        <v>561.4</v>
      </c>
      <c r="D14" s="279">
        <f>D15+D16+D17+D18</f>
        <v>474.6</v>
      </c>
      <c r="E14" s="279">
        <f>E15+E16+E17+E18</f>
        <v>464.1</v>
      </c>
      <c r="F14" s="279">
        <f>F15+F16+F17+F18</f>
        <v>608.30000000000007</v>
      </c>
      <c r="G14" s="279">
        <f>G15+G16+G17+G18</f>
        <v>690.3</v>
      </c>
      <c r="H14" s="279">
        <f>SUM(H15:H18)</f>
        <v>451.40000000000003</v>
      </c>
      <c r="I14" s="279">
        <f>SUM(I15:I18)</f>
        <v>531.6</v>
      </c>
      <c r="J14" s="279">
        <f>SUM(J15:J18)</f>
        <v>559.6</v>
      </c>
      <c r="K14" s="279">
        <f>K15+K16+K17</f>
        <v>242.1</v>
      </c>
      <c r="L14" s="279">
        <f t="shared" ref="L14" si="2">L15+L16+L17</f>
        <v>203.7</v>
      </c>
      <c r="M14" s="279"/>
      <c r="O14" s="506"/>
      <c r="U14" s="229"/>
      <c r="W14" s="263"/>
      <c r="X14" s="263"/>
    </row>
    <row r="15" spans="1:92" x14ac:dyDescent="0.25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6">
        <v>7.4</v>
      </c>
      <c r="K15" s="506">
        <v>3.1</v>
      </c>
      <c r="L15" s="506">
        <v>4.3</v>
      </c>
      <c r="M15" s="506"/>
      <c r="O15" s="506"/>
      <c r="U15" s="229"/>
      <c r="W15" s="263"/>
      <c r="X15" s="263"/>
    </row>
    <row r="16" spans="1:92" x14ac:dyDescent="0.25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6">
        <v>422.6</v>
      </c>
      <c r="K16" s="506">
        <f>103.6+104</f>
        <v>207.6</v>
      </c>
      <c r="L16" s="506">
        <f>60.6+54.4</f>
        <v>115</v>
      </c>
      <c r="M16" s="506"/>
      <c r="O16" s="506"/>
      <c r="U16" s="229"/>
    </row>
    <row r="17" spans="1:24" x14ac:dyDescent="0.25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6">
        <v>118.5</v>
      </c>
      <c r="K17" s="506">
        <v>31.4</v>
      </c>
      <c r="L17" s="506">
        <f>54.7+29.7</f>
        <v>84.4</v>
      </c>
      <c r="M17" s="506"/>
      <c r="O17" s="506"/>
      <c r="U17" s="229"/>
    </row>
    <row r="18" spans="1:24" x14ac:dyDescent="0.25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6">
        <v>11.1</v>
      </c>
      <c r="K18" s="506">
        <v>15.8</v>
      </c>
      <c r="L18" s="506">
        <v>6.6</v>
      </c>
      <c r="M18" s="506"/>
      <c r="O18" s="506"/>
      <c r="U18" s="229"/>
    </row>
    <row r="19" spans="1:24" ht="6.75" customHeight="1" x14ac:dyDescent="0.25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7"/>
      <c r="K19" s="507"/>
      <c r="L19" s="507"/>
      <c r="M19" s="507"/>
      <c r="O19" s="507"/>
      <c r="U19" s="229"/>
      <c r="W19" s="263"/>
      <c r="X19" s="263"/>
    </row>
    <row r="20" spans="1:24" ht="12" customHeight="1" x14ac:dyDescent="0.25">
      <c r="A20" s="283" t="s">
        <v>150</v>
      </c>
      <c r="B20" s="233"/>
      <c r="C20" s="279">
        <v>463.59999999999991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100.3+180.2-K15+K32-K17</f>
        <v>246.69999999999996</v>
      </c>
      <c r="L20" s="279">
        <f>110.6+87.6+L32-L17</f>
        <v>113.99999999999997</v>
      </c>
      <c r="M20" s="279"/>
      <c r="O20" s="506"/>
      <c r="U20" s="229"/>
      <c r="W20" s="263"/>
      <c r="X20" s="263"/>
    </row>
    <row r="21" spans="1:24" ht="12" customHeight="1" x14ac:dyDescent="0.25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7">
        <v>2.6</v>
      </c>
      <c r="K21" s="507">
        <v>1.1000000000000001</v>
      </c>
      <c r="L21" s="507">
        <v>0.8</v>
      </c>
      <c r="M21" s="507"/>
      <c r="O21" s="507"/>
      <c r="U21" s="229"/>
      <c r="W21" s="263"/>
      <c r="X21" s="263"/>
    </row>
    <row r="22" spans="1:24" ht="12" customHeight="1" x14ac:dyDescent="0.25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7">
        <v>0</v>
      </c>
      <c r="K22" s="507">
        <v>0</v>
      </c>
      <c r="L22" s="507">
        <v>0</v>
      </c>
      <c r="M22" s="507"/>
      <c r="O22" s="507"/>
      <c r="U22" s="229"/>
      <c r="W22" s="263"/>
      <c r="X22" s="263"/>
    </row>
    <row r="23" spans="1:24" ht="12" customHeight="1" x14ac:dyDescent="0.25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7">
        <v>154.5</v>
      </c>
      <c r="K23" s="507">
        <v>154</v>
      </c>
      <c r="L23" s="507">
        <v>0</v>
      </c>
      <c r="M23" s="507"/>
      <c r="O23" s="507"/>
      <c r="U23" s="229"/>
      <c r="W23" s="263"/>
      <c r="X23" s="263"/>
    </row>
    <row r="24" spans="1:24" ht="12" customHeight="1" x14ac:dyDescent="0.25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6">
        <v>26.5</v>
      </c>
      <c r="K24" s="506">
        <v>3.5</v>
      </c>
      <c r="L24" s="506">
        <v>6.7</v>
      </c>
      <c r="M24" s="506"/>
      <c r="O24" s="506"/>
      <c r="U24" s="229"/>
      <c r="W24" s="263"/>
      <c r="X24" s="263"/>
    </row>
    <row r="25" spans="1:24" ht="12" customHeight="1" x14ac:dyDescent="0.25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6">
        <v>57</v>
      </c>
      <c r="K25" s="506">
        <f>17.2+11.9</f>
        <v>29.1</v>
      </c>
      <c r="L25" s="506">
        <v>45.7</v>
      </c>
      <c r="M25" s="506"/>
      <c r="O25" s="506"/>
      <c r="U25" s="229"/>
      <c r="W25" s="263"/>
      <c r="X25" s="263"/>
    </row>
    <row r="26" spans="1:24" ht="12" customHeight="1" x14ac:dyDescent="0.25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7">
        <v>0.5</v>
      </c>
      <c r="K26" s="507">
        <v>0.1</v>
      </c>
      <c r="L26" s="507">
        <v>0</v>
      </c>
      <c r="M26" s="507"/>
      <c r="O26" s="507"/>
      <c r="U26" s="229"/>
      <c r="W26" s="263"/>
      <c r="X26" s="263"/>
    </row>
    <row r="27" spans="1:24" ht="12" customHeight="1" x14ac:dyDescent="0.25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7">
        <v>4.5999999999999996</v>
      </c>
      <c r="K27" s="507">
        <v>1.3</v>
      </c>
      <c r="L27" s="507">
        <v>2.5</v>
      </c>
      <c r="M27" s="507"/>
      <c r="O27" s="507"/>
      <c r="U27" s="229"/>
      <c r="W27" s="263"/>
      <c r="X27" s="263"/>
    </row>
    <row r="28" spans="1:24" ht="12" customHeight="1" x14ac:dyDescent="0.25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7">
        <v>0</v>
      </c>
      <c r="K28" s="507">
        <v>0</v>
      </c>
      <c r="L28" s="507">
        <v>0</v>
      </c>
      <c r="M28" s="507"/>
      <c r="O28" s="507"/>
      <c r="U28" s="229"/>
    </row>
    <row r="29" spans="1:24" ht="12" customHeight="1" x14ac:dyDescent="0.25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6">
        <v>116.4</v>
      </c>
      <c r="K29" s="506">
        <f>17.3+34.1</f>
        <v>51.400000000000006</v>
      </c>
      <c r="L29" s="506">
        <v>46.9</v>
      </c>
      <c r="M29" s="506"/>
      <c r="O29" s="506"/>
      <c r="U29" s="229"/>
      <c r="W29" s="263"/>
      <c r="X29" s="263"/>
    </row>
    <row r="30" spans="1:24" ht="12" customHeight="1" x14ac:dyDescent="0.25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7">
        <v>3.5</v>
      </c>
      <c r="K30" s="507">
        <v>1</v>
      </c>
      <c r="L30" s="507">
        <v>1</v>
      </c>
      <c r="M30" s="507"/>
      <c r="O30" s="507"/>
      <c r="U30" s="229"/>
    </row>
    <row r="31" spans="1:24" ht="12" customHeight="1" x14ac:dyDescent="0.25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7">
        <v>0</v>
      </c>
      <c r="K31" s="507">
        <v>0</v>
      </c>
      <c r="L31" s="507">
        <v>0</v>
      </c>
      <c r="M31" s="507"/>
      <c r="O31" s="507"/>
      <c r="U31" s="229"/>
      <c r="W31" s="263"/>
      <c r="X31" s="263"/>
    </row>
    <row r="32" spans="1:24" ht="12" customHeight="1" x14ac:dyDescent="0.25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7">
        <v>28.3</v>
      </c>
      <c r="K32" s="507">
        <v>0.7</v>
      </c>
      <c r="L32" s="507">
        <v>0.2</v>
      </c>
      <c r="M32" s="507"/>
      <c r="O32" s="507"/>
      <c r="U32" s="229"/>
      <c r="W32" s="263"/>
      <c r="X32" s="263"/>
    </row>
    <row r="33" spans="1:24" ht="12" customHeight="1" x14ac:dyDescent="0.25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4.4999999999999716</v>
      </c>
      <c r="L33" s="285">
        <f t="shared" ref="L33" si="3">L20-SUM(L21:L32)</f>
        <v>10.199999999999974</v>
      </c>
      <c r="M33" s="285"/>
      <c r="O33" s="508"/>
    </row>
    <row r="34" spans="1:24" ht="6.75" customHeight="1" x14ac:dyDescent="0.25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9"/>
      <c r="K34" s="509"/>
      <c r="L34" s="509"/>
      <c r="M34" s="509"/>
      <c r="O34" s="509"/>
      <c r="U34" s="229"/>
      <c r="W34" s="263"/>
      <c r="X34" s="263"/>
    </row>
    <row r="35" spans="1:24" x14ac:dyDescent="0.25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6">
        <v>7.5</v>
      </c>
      <c r="K35" s="506">
        <v>5.4</v>
      </c>
      <c r="L35" s="506">
        <v>4.2</v>
      </c>
      <c r="M35" s="506"/>
      <c r="O35" s="506"/>
      <c r="U35" s="229"/>
      <c r="W35" s="263"/>
      <c r="X35" s="263"/>
    </row>
    <row r="36" spans="1:24" x14ac:dyDescent="0.25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7">
        <v>0</v>
      </c>
      <c r="K36" s="507">
        <v>0</v>
      </c>
      <c r="L36" s="507">
        <v>0</v>
      </c>
      <c r="M36" s="507"/>
      <c r="O36" s="507"/>
      <c r="U36" s="229"/>
      <c r="W36" s="263"/>
      <c r="X36" s="263"/>
    </row>
    <row r="37" spans="1:24" x14ac:dyDescent="0.25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7">
        <v>3.6</v>
      </c>
      <c r="K37" s="507">
        <v>2.4</v>
      </c>
      <c r="L37" s="507">
        <v>1.5</v>
      </c>
      <c r="M37" s="507"/>
      <c r="O37" s="507"/>
    </row>
    <row r="38" spans="1:24" x14ac:dyDescent="0.25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7">
        <v>0.6</v>
      </c>
      <c r="K38" s="507">
        <v>0.6</v>
      </c>
      <c r="L38" s="507">
        <v>1</v>
      </c>
      <c r="M38" s="507"/>
      <c r="O38" s="507"/>
    </row>
    <row r="39" spans="1:24" x14ac:dyDescent="0.25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7">
        <v>3.2</v>
      </c>
      <c r="K39" s="507">
        <v>2.2000000000000002</v>
      </c>
      <c r="L39" s="507">
        <v>1.4</v>
      </c>
      <c r="M39" s="507"/>
      <c r="O39" s="507"/>
    </row>
    <row r="40" spans="1:24" ht="12" customHeight="1" x14ac:dyDescent="0.25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7">
        <v>0</v>
      </c>
      <c r="K40" s="507">
        <v>0.2</v>
      </c>
      <c r="L40" s="507">
        <v>0.2</v>
      </c>
      <c r="M40" s="507"/>
      <c r="O40" s="507"/>
    </row>
    <row r="41" spans="1:24" ht="12" customHeight="1" x14ac:dyDescent="0.25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7">
        <v>0</v>
      </c>
      <c r="K41" s="507">
        <v>0</v>
      </c>
      <c r="L41" s="507">
        <v>0</v>
      </c>
      <c r="M41" s="507"/>
      <c r="O41" s="507"/>
      <c r="U41" s="229"/>
      <c r="W41" s="263"/>
      <c r="X41" s="263"/>
    </row>
    <row r="42" spans="1:24" ht="12" customHeight="1" x14ac:dyDescent="0.25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7">
        <v>0</v>
      </c>
      <c r="K42" s="507">
        <v>0</v>
      </c>
      <c r="L42" s="507">
        <v>0</v>
      </c>
      <c r="M42" s="507"/>
      <c r="O42" s="507"/>
      <c r="U42" s="229"/>
      <c r="W42" s="263"/>
      <c r="X42" s="263"/>
    </row>
    <row r="43" spans="1:24" x14ac:dyDescent="0.25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7">
        <v>0</v>
      </c>
      <c r="K43" s="507">
        <v>0</v>
      </c>
      <c r="L43" s="507">
        <v>0</v>
      </c>
      <c r="M43" s="507"/>
      <c r="O43" s="507"/>
      <c r="U43" s="229"/>
      <c r="W43" s="263"/>
      <c r="X43" s="263"/>
    </row>
    <row r="44" spans="1:24" x14ac:dyDescent="0.25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7">
        <v>0</v>
      </c>
      <c r="K44" s="507">
        <v>0</v>
      </c>
      <c r="L44" s="507">
        <v>0</v>
      </c>
      <c r="M44" s="507"/>
      <c r="O44" s="507"/>
      <c r="U44" s="229"/>
      <c r="W44" s="263"/>
      <c r="X44" s="263"/>
    </row>
    <row r="45" spans="1:24" x14ac:dyDescent="0.25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7">
        <v>0</v>
      </c>
      <c r="K45" s="507">
        <v>0</v>
      </c>
      <c r="L45" s="507">
        <v>0</v>
      </c>
      <c r="M45" s="507"/>
      <c r="O45" s="508"/>
      <c r="U45" s="229"/>
      <c r="W45" s="263"/>
      <c r="X45" s="263"/>
    </row>
    <row r="46" spans="1:24" ht="6.75" customHeight="1" x14ac:dyDescent="0.25">
      <c r="A46" s="287"/>
      <c r="B46" s="231"/>
      <c r="C46" s="281"/>
      <c r="D46" s="281"/>
      <c r="E46" s="281"/>
      <c r="F46" s="281"/>
      <c r="G46" s="281"/>
      <c r="H46" s="281"/>
      <c r="I46" s="281"/>
      <c r="J46" s="507"/>
      <c r="K46" s="507"/>
      <c r="L46" s="507"/>
      <c r="M46" s="507"/>
      <c r="O46" s="507"/>
      <c r="U46" s="229"/>
      <c r="W46" s="263"/>
      <c r="X46" s="263"/>
    </row>
    <row r="47" spans="1:24" ht="12" customHeight="1" x14ac:dyDescent="0.25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46">
        <v>2117.4</v>
      </c>
      <c r="K47" s="546">
        <f>524.8+627.6</f>
        <v>1152.4000000000001</v>
      </c>
      <c r="L47" s="546">
        <f>532.6+402.1</f>
        <v>934.7</v>
      </c>
      <c r="M47" s="546"/>
      <c r="O47" s="538"/>
      <c r="U47" s="229"/>
      <c r="W47" s="263"/>
      <c r="X47" s="263"/>
    </row>
    <row r="48" spans="1:24" ht="12" customHeight="1" x14ac:dyDescent="0.25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7">
        <v>5.5</v>
      </c>
      <c r="K48" s="507">
        <v>1.6</v>
      </c>
      <c r="L48" s="507">
        <v>1.3</v>
      </c>
      <c r="M48" s="507"/>
      <c r="O48" s="507"/>
      <c r="U48" s="229"/>
      <c r="W48" s="263"/>
      <c r="X48" s="263"/>
    </row>
    <row r="49" spans="1:24" ht="12" customHeight="1" x14ac:dyDescent="0.25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7">
        <v>0</v>
      </c>
      <c r="K49" s="507">
        <v>0</v>
      </c>
      <c r="L49" s="507">
        <v>121.3</v>
      </c>
      <c r="M49" s="507"/>
      <c r="O49" s="507"/>
      <c r="U49" s="229"/>
      <c r="W49" s="263"/>
      <c r="X49" s="263"/>
    </row>
    <row r="50" spans="1:24" ht="12" customHeight="1" x14ac:dyDescent="0.25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7">
        <v>150.9</v>
      </c>
      <c r="K50" s="507">
        <v>49.5</v>
      </c>
      <c r="L50" s="507">
        <f>11.3+37.9</f>
        <v>49.2</v>
      </c>
      <c r="M50" s="507"/>
      <c r="O50" s="507"/>
      <c r="U50" s="229"/>
      <c r="W50" s="263"/>
      <c r="X50" s="263"/>
    </row>
    <row r="51" spans="1:24" ht="12" customHeight="1" x14ac:dyDescent="0.25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7">
        <v>176.7</v>
      </c>
      <c r="K51" s="507">
        <f>6.5+19.3</f>
        <v>25.8</v>
      </c>
      <c r="L51" s="507">
        <f>21.9+23</f>
        <v>44.9</v>
      </c>
      <c r="M51" s="507"/>
      <c r="O51" s="507"/>
      <c r="U51" s="229"/>
      <c r="W51" s="263"/>
      <c r="X51" s="263"/>
    </row>
    <row r="52" spans="1:24" ht="12" customHeight="1" x14ac:dyDescent="0.25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7">
        <v>47.8</v>
      </c>
      <c r="K52" s="507">
        <f>3.1+34.2</f>
        <v>37.300000000000004</v>
      </c>
      <c r="L52" s="507">
        <f>27.6+23.8</f>
        <v>51.400000000000006</v>
      </c>
      <c r="M52" s="507"/>
      <c r="O52" s="507"/>
      <c r="U52" s="229"/>
      <c r="W52" s="263"/>
      <c r="X52" s="263"/>
    </row>
    <row r="53" spans="1:24" ht="12" customHeight="1" x14ac:dyDescent="0.25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7">
        <v>33.5</v>
      </c>
      <c r="K53" s="507">
        <v>17.100000000000001</v>
      </c>
      <c r="L53" s="507">
        <v>2.7</v>
      </c>
      <c r="M53" s="507"/>
      <c r="O53" s="507"/>
      <c r="U53" s="229"/>
      <c r="W53" s="263"/>
      <c r="X53" s="263"/>
    </row>
    <row r="54" spans="1:24" ht="12" customHeight="1" x14ac:dyDescent="0.25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7">
        <v>80.8</v>
      </c>
      <c r="K54" s="507">
        <v>35.1</v>
      </c>
      <c r="L54" s="507">
        <v>19</v>
      </c>
      <c r="M54" s="507"/>
      <c r="O54" s="507"/>
      <c r="U54" s="229"/>
      <c r="W54" s="263"/>
      <c r="X54" s="263"/>
    </row>
    <row r="55" spans="1:24" ht="12" customHeight="1" x14ac:dyDescent="0.25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7">
        <v>99.5</v>
      </c>
      <c r="K55" s="507">
        <f>22.2+27.5</f>
        <v>49.7</v>
      </c>
      <c r="L55" s="507">
        <v>40.4</v>
      </c>
      <c r="M55" s="507"/>
      <c r="O55" s="507"/>
      <c r="U55" s="229"/>
      <c r="W55" s="263"/>
      <c r="X55" s="263"/>
    </row>
    <row r="56" spans="1:24" ht="12" customHeight="1" x14ac:dyDescent="0.25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7">
        <v>462.1</v>
      </c>
      <c r="K56" s="507">
        <f>53.9+136.9</f>
        <v>190.8</v>
      </c>
      <c r="L56" s="507">
        <f>68.2+61.2</f>
        <v>129.4</v>
      </c>
      <c r="M56" s="507"/>
      <c r="O56" s="507"/>
      <c r="U56" s="229"/>
      <c r="W56" s="263"/>
      <c r="X56" s="263"/>
    </row>
    <row r="57" spans="1:24" ht="12" customHeight="1" x14ac:dyDescent="0.25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7">
        <v>197.3</v>
      </c>
      <c r="K57" s="507">
        <f>51.2+63.5</f>
        <v>114.7</v>
      </c>
      <c r="L57" s="507">
        <f>47.3+23</f>
        <v>70.3</v>
      </c>
      <c r="M57" s="507"/>
      <c r="O57" s="507"/>
      <c r="U57" s="229"/>
      <c r="W57" s="263"/>
      <c r="X57" s="263"/>
    </row>
    <row r="58" spans="1:24" ht="12" customHeight="1" x14ac:dyDescent="0.25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7">
        <v>0.4</v>
      </c>
      <c r="K58" s="507">
        <v>0.1</v>
      </c>
      <c r="L58" s="507">
        <v>0.1</v>
      </c>
      <c r="M58" s="507"/>
      <c r="O58" s="507"/>
      <c r="U58" s="229"/>
      <c r="W58" s="263"/>
      <c r="X58" s="263"/>
    </row>
    <row r="59" spans="1:24" ht="12" customHeight="1" x14ac:dyDescent="0.25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7">
        <v>0.9</v>
      </c>
      <c r="K59" s="507">
        <v>0.4</v>
      </c>
      <c r="L59" s="507">
        <v>0.3</v>
      </c>
      <c r="M59" s="507"/>
      <c r="O59" s="507"/>
      <c r="U59" s="229"/>
      <c r="W59" s="263"/>
      <c r="X59" s="263"/>
    </row>
    <row r="60" spans="1:24" ht="12" customHeight="1" x14ac:dyDescent="0.25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7">
        <v>698.3</v>
      </c>
      <c r="K60" s="507">
        <f>252.9+221</f>
        <v>473.9</v>
      </c>
      <c r="L60" s="507">
        <f>133.4+137.5</f>
        <v>270.89999999999998</v>
      </c>
      <c r="M60" s="507"/>
      <c r="O60" s="507"/>
      <c r="U60" s="229"/>
      <c r="W60" s="263"/>
      <c r="X60" s="263"/>
    </row>
    <row r="61" spans="1:24" ht="12" customHeight="1" x14ac:dyDescent="0.25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7">
        <v>2.2999999999999998</v>
      </c>
      <c r="K61" s="507">
        <v>0.8</v>
      </c>
      <c r="L61" s="507">
        <v>0.5</v>
      </c>
      <c r="M61" s="507"/>
      <c r="O61" s="507"/>
      <c r="U61" s="229"/>
      <c r="W61" s="263"/>
      <c r="X61" s="263"/>
    </row>
    <row r="62" spans="1:24" s="267" customFormat="1" ht="12" customHeight="1" x14ac:dyDescent="0.25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7">
        <v>87</v>
      </c>
      <c r="K62" s="507">
        <f>94.1+17</f>
        <v>111.1</v>
      </c>
      <c r="L62" s="507">
        <v>72.7</v>
      </c>
      <c r="M62" s="507"/>
      <c r="O62" s="507"/>
      <c r="U62" s="289"/>
      <c r="W62" s="289"/>
      <c r="X62" s="289"/>
    </row>
    <row r="63" spans="1:24" ht="12" customHeight="1" x14ac:dyDescent="0.25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7">
        <v>19.399999999999999</v>
      </c>
      <c r="K63" s="507">
        <v>0.1</v>
      </c>
      <c r="L63" s="507">
        <v>0.1</v>
      </c>
      <c r="M63" s="507"/>
      <c r="O63" s="507"/>
      <c r="U63" s="229"/>
      <c r="W63" s="263"/>
      <c r="X63" s="263"/>
    </row>
    <row r="64" spans="1:24" s="267" customFormat="1" ht="12" customHeight="1" x14ac:dyDescent="0.25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7">
        <v>54.6</v>
      </c>
      <c r="K64" s="507">
        <v>44.6</v>
      </c>
      <c r="L64" s="507">
        <v>60</v>
      </c>
      <c r="M64" s="507"/>
      <c r="O64" s="507"/>
      <c r="U64" s="289"/>
      <c r="W64" s="289"/>
      <c r="X64" s="289"/>
    </row>
    <row r="65" spans="1:27" ht="12" customHeight="1" x14ac:dyDescent="0.25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7">
        <f t="shared" ref="J65" si="4">J47-SUM(J48:J64)</f>
        <v>0.40000000000009095</v>
      </c>
      <c r="K65" s="547">
        <f>K47-SUM(K48:K64)+0.2</f>
        <v>4.0928371802806396E-13</v>
      </c>
      <c r="L65" s="547">
        <f t="shared" ref="L65" si="5">L47-SUM(L48:L64)</f>
        <v>0.20000000000004547</v>
      </c>
      <c r="M65" s="547"/>
      <c r="O65" s="510"/>
      <c r="U65" s="293"/>
      <c r="W65" s="293"/>
      <c r="X65" s="293"/>
      <c r="Y65" s="293"/>
      <c r="Z65" s="293"/>
      <c r="AA65" s="293"/>
    </row>
    <row r="66" spans="1:27" ht="11" customHeight="1" x14ac:dyDescent="0.25">
      <c r="A66" s="282"/>
      <c r="B66" s="233"/>
      <c r="C66" s="277"/>
      <c r="D66" s="277"/>
      <c r="E66" s="277"/>
      <c r="F66" s="277"/>
      <c r="G66" s="277"/>
      <c r="H66" s="277"/>
      <c r="I66" s="277"/>
      <c r="J66" s="505"/>
      <c r="K66" s="505"/>
      <c r="U66" s="229"/>
    </row>
    <row r="67" spans="1:27" s="267" customFormat="1" ht="13.5" customHeight="1" x14ac:dyDescent="0.25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11">
        <v>0</v>
      </c>
      <c r="K67" s="511">
        <v>0</v>
      </c>
      <c r="L67" s="511">
        <v>0</v>
      </c>
      <c r="M67" s="511"/>
      <c r="O67" s="511"/>
      <c r="U67" s="296"/>
    </row>
    <row r="68" spans="1:27" ht="6.75" customHeight="1" x14ac:dyDescent="0.25">
      <c r="A68" s="282"/>
      <c r="B68" s="233"/>
      <c r="C68" s="277"/>
      <c r="D68" s="277"/>
      <c r="E68" s="277"/>
      <c r="F68" s="277"/>
      <c r="G68" s="277"/>
      <c r="H68" s="277"/>
      <c r="I68" s="277"/>
      <c r="J68" s="505"/>
      <c r="K68" s="505"/>
      <c r="U68" s="229"/>
    </row>
    <row r="69" spans="1:27" s="515" customFormat="1" ht="13.5" customHeight="1" x14ac:dyDescent="0.25">
      <c r="A69" s="513" t="s">
        <v>137</v>
      </c>
      <c r="B69" s="514"/>
      <c r="C69" s="515">
        <v>3426.7</v>
      </c>
      <c r="D69" s="515">
        <v>3040.7</v>
      </c>
      <c r="E69" s="515">
        <v>3267</v>
      </c>
      <c r="F69" s="515">
        <v>3359.6</v>
      </c>
      <c r="G69" s="515">
        <v>3519.6</v>
      </c>
      <c r="H69" s="515">
        <v>2817.7</v>
      </c>
      <c r="I69" s="515">
        <v>3078.3</v>
      </c>
      <c r="J69" s="515">
        <v>3136.5</v>
      </c>
      <c r="K69" s="515">
        <f>746.5+923.4</f>
        <v>1669.9</v>
      </c>
      <c r="L69" s="515">
        <f>707.6+554.6</f>
        <v>1262.2</v>
      </c>
      <c r="U69" s="516"/>
    </row>
    <row r="70" spans="1:27" ht="14.4" customHeight="1" x14ac:dyDescent="0.25">
      <c r="A70" s="564" t="s">
        <v>427</v>
      </c>
      <c r="B70" s="565"/>
      <c r="C70" s="565"/>
      <c r="D70" s="565"/>
      <c r="E70" s="565"/>
      <c r="J70" s="505"/>
      <c r="K70" s="505"/>
      <c r="U70" s="229"/>
    </row>
    <row r="71" spans="1:27" ht="11.25" customHeight="1" x14ac:dyDescent="0.3">
      <c r="A71" s="234" t="s">
        <v>194</v>
      </c>
      <c r="J71" s="505"/>
      <c r="K71" s="505"/>
      <c r="U71" s="229"/>
    </row>
    <row r="72" spans="1:27" ht="12" customHeight="1" x14ac:dyDescent="0.3">
      <c r="A72" s="19" t="s">
        <v>438</v>
      </c>
      <c r="J72" s="505"/>
      <c r="K72" s="505"/>
      <c r="U72" s="229"/>
    </row>
    <row r="73" spans="1:27" ht="11.15" customHeight="1" x14ac:dyDescent="0.25">
      <c r="J73" s="505"/>
      <c r="K73" s="505"/>
      <c r="U73" s="229"/>
    </row>
    <row r="74" spans="1:27" x14ac:dyDescent="0.25">
      <c r="J74" s="505"/>
      <c r="K74" s="505"/>
    </row>
    <row r="75" spans="1:27" x14ac:dyDescent="0.25">
      <c r="J75" s="505"/>
      <c r="K75" s="505"/>
      <c r="U75" s="229"/>
    </row>
    <row r="76" spans="1:27" x14ac:dyDescent="0.25">
      <c r="J76" s="505"/>
      <c r="K76" s="505"/>
    </row>
    <row r="77" spans="1:27" x14ac:dyDescent="0.25">
      <c r="J77" s="505"/>
      <c r="K77" s="505"/>
    </row>
    <row r="78" spans="1:27" x14ac:dyDescent="0.25">
      <c r="J78" s="505"/>
      <c r="K78" s="505"/>
    </row>
    <row r="79" spans="1:27" x14ac:dyDescent="0.25">
      <c r="J79" s="505"/>
      <c r="K79" s="505"/>
    </row>
    <row r="80" spans="1:27" x14ac:dyDescent="0.25">
      <c r="J80" s="505"/>
      <c r="K80" s="505"/>
    </row>
    <row r="81" spans="1:20" x14ac:dyDescent="0.25">
      <c r="J81" s="505"/>
      <c r="K81" s="505"/>
    </row>
    <row r="82" spans="1:20" x14ac:dyDescent="0.25">
      <c r="J82" s="505"/>
      <c r="K82" s="505"/>
    </row>
    <row r="83" spans="1:20" x14ac:dyDescent="0.25">
      <c r="J83" s="505"/>
      <c r="K83" s="505"/>
    </row>
    <row r="84" spans="1:20" x14ac:dyDescent="0.25">
      <c r="J84" s="505"/>
      <c r="K84" s="505"/>
    </row>
    <row r="85" spans="1:20" x14ac:dyDescent="0.25">
      <c r="J85" s="505"/>
      <c r="K85" s="505"/>
      <c r="P85" s="265"/>
      <c r="Q85" s="265"/>
      <c r="R85" s="265"/>
      <c r="S85" s="265"/>
      <c r="T85" s="265"/>
    </row>
    <row r="86" spans="1:20" x14ac:dyDescent="0.25">
      <c r="J86" s="505"/>
      <c r="K86" s="505"/>
      <c r="P86" s="265"/>
      <c r="Q86" s="265"/>
      <c r="R86" s="265"/>
      <c r="S86" s="265"/>
      <c r="T86" s="265"/>
    </row>
    <row r="87" spans="1:20" x14ac:dyDescent="0.25">
      <c r="J87" s="505"/>
      <c r="K87" s="505"/>
    </row>
    <row r="88" spans="1:20" x14ac:dyDescent="0.25">
      <c r="J88" s="505"/>
      <c r="K88" s="505"/>
    </row>
    <row r="89" spans="1:20" x14ac:dyDescent="0.25">
      <c r="J89" s="505"/>
      <c r="K89" s="505"/>
    </row>
    <row r="90" spans="1:20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512"/>
      <c r="K90" s="512"/>
      <c r="L90" s="512"/>
      <c r="M90" s="512"/>
      <c r="O90" s="512"/>
    </row>
    <row r="91" spans="1:20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512"/>
      <c r="K91" s="512"/>
      <c r="L91" s="512"/>
      <c r="M91" s="512"/>
      <c r="O91" s="512"/>
    </row>
    <row r="92" spans="1:20" x14ac:dyDescent="0.25">
      <c r="A92" s="263"/>
      <c r="B92" s="265"/>
      <c r="C92" s="265"/>
      <c r="D92" s="265"/>
      <c r="E92" s="265"/>
      <c r="F92" s="265"/>
      <c r="G92" s="265"/>
      <c r="H92" s="265"/>
      <c r="I92" s="265"/>
      <c r="J92" s="512"/>
      <c r="K92" s="512"/>
      <c r="L92" s="512"/>
      <c r="M92" s="512"/>
      <c r="O92" s="512"/>
    </row>
    <row r="93" spans="1:20" x14ac:dyDescent="0.25">
      <c r="J93" s="505"/>
      <c r="K93" s="505"/>
    </row>
    <row r="94" spans="1:20" x14ac:dyDescent="0.25">
      <c r="J94" s="505"/>
      <c r="K94" s="505"/>
    </row>
    <row r="95" spans="1:20" x14ac:dyDescent="0.25">
      <c r="J95" s="505"/>
      <c r="K95" s="505"/>
    </row>
    <row r="96" spans="1:20" x14ac:dyDescent="0.25">
      <c r="J96" s="505"/>
      <c r="K96" s="505"/>
    </row>
    <row r="97" spans="10:11" x14ac:dyDescent="0.25">
      <c r="J97" s="505"/>
      <c r="K97" s="505"/>
    </row>
    <row r="98" spans="10:11" x14ac:dyDescent="0.25">
      <c r="J98" s="505"/>
      <c r="K98" s="505"/>
    </row>
    <row r="99" spans="10:11" x14ac:dyDescent="0.25">
      <c r="J99" s="505"/>
      <c r="K99" s="505"/>
    </row>
    <row r="100" spans="10:11" x14ac:dyDescent="0.25">
      <c r="J100" s="505"/>
      <c r="K100" s="505"/>
    </row>
    <row r="101" spans="10:11" x14ac:dyDescent="0.25">
      <c r="J101" s="505"/>
      <c r="K101" s="505"/>
    </row>
    <row r="102" spans="10:11" x14ac:dyDescent="0.25">
      <c r="J102" s="505"/>
      <c r="K102" s="505"/>
    </row>
    <row r="103" spans="10:11" x14ac:dyDescent="0.25">
      <c r="J103" s="505"/>
      <c r="K103" s="505"/>
    </row>
    <row r="104" spans="10:11" x14ac:dyDescent="0.25">
      <c r="J104" s="505"/>
      <c r="K104" s="505"/>
    </row>
    <row r="105" spans="10:11" x14ac:dyDescent="0.25">
      <c r="J105" s="505"/>
      <c r="K105" s="505"/>
    </row>
    <row r="106" spans="10:11" x14ac:dyDescent="0.25">
      <c r="J106" s="505"/>
      <c r="K106" s="505"/>
    </row>
    <row r="107" spans="10:11" x14ac:dyDescent="0.25">
      <c r="J107" s="505"/>
      <c r="K107" s="505"/>
    </row>
    <row r="108" spans="10:11" x14ac:dyDescent="0.25">
      <c r="J108" s="505"/>
      <c r="K108" s="505"/>
    </row>
    <row r="109" spans="10:11" x14ac:dyDescent="0.25">
      <c r="J109" s="505"/>
      <c r="K109" s="505"/>
    </row>
    <row r="110" spans="10:11" x14ac:dyDescent="0.25">
      <c r="J110" s="505"/>
      <c r="K110" s="505"/>
    </row>
    <row r="111" spans="10:11" x14ac:dyDescent="0.25">
      <c r="J111" s="505"/>
      <c r="K111" s="505"/>
    </row>
    <row r="112" spans="10:11" x14ac:dyDescent="0.25">
      <c r="J112" s="505"/>
      <c r="K112" s="505"/>
    </row>
    <row r="113" spans="10:11" x14ac:dyDescent="0.25">
      <c r="J113" s="505"/>
      <c r="K113" s="505"/>
    </row>
    <row r="114" spans="10:11" x14ac:dyDescent="0.25">
      <c r="J114" s="505"/>
      <c r="K114" s="505"/>
    </row>
    <row r="115" spans="10:11" x14ac:dyDescent="0.25">
      <c r="J115" s="505"/>
      <c r="K115" s="505"/>
    </row>
    <row r="116" spans="10:11" x14ac:dyDescent="0.25">
      <c r="J116" s="505"/>
      <c r="K116" s="505"/>
    </row>
    <row r="117" spans="10:11" x14ac:dyDescent="0.25">
      <c r="J117" s="505"/>
      <c r="K117" s="505"/>
    </row>
    <row r="118" spans="10:11" x14ac:dyDescent="0.25">
      <c r="J118" s="505"/>
      <c r="K118" s="505"/>
    </row>
    <row r="119" spans="10:11" x14ac:dyDescent="0.25">
      <c r="J119" s="505"/>
      <c r="K119" s="505"/>
    </row>
    <row r="120" spans="10:11" x14ac:dyDescent="0.25">
      <c r="J120" s="505"/>
      <c r="K120" s="505"/>
    </row>
    <row r="121" spans="10:11" x14ac:dyDescent="0.25">
      <c r="J121" s="505"/>
      <c r="K121" s="505"/>
    </row>
    <row r="122" spans="10:11" x14ac:dyDescent="0.25">
      <c r="J122" s="505"/>
      <c r="K122" s="505"/>
    </row>
    <row r="123" spans="10:11" x14ac:dyDescent="0.25">
      <c r="J123" s="505"/>
      <c r="K123" s="505"/>
    </row>
    <row r="124" spans="10:11" x14ac:dyDescent="0.25">
      <c r="J124" s="505"/>
      <c r="K124" s="505"/>
    </row>
    <row r="125" spans="10:11" x14ac:dyDescent="0.25">
      <c r="J125" s="505"/>
      <c r="K125" s="505"/>
    </row>
    <row r="126" spans="10:11" x14ac:dyDescent="0.25">
      <c r="J126" s="505"/>
      <c r="K126" s="505"/>
    </row>
    <row r="127" spans="10:11" x14ac:dyDescent="0.25">
      <c r="J127" s="505"/>
      <c r="K127" s="505"/>
    </row>
    <row r="128" spans="10:11" x14ac:dyDescent="0.25">
      <c r="J128" s="505"/>
      <c r="K128" s="505"/>
    </row>
    <row r="129" spans="10:20" x14ac:dyDescent="0.25">
      <c r="J129" s="505"/>
      <c r="K129" s="505"/>
    </row>
    <row r="130" spans="10:20" x14ac:dyDescent="0.25">
      <c r="J130" s="505"/>
      <c r="K130" s="505"/>
    </row>
    <row r="131" spans="10:20" x14ac:dyDescent="0.25">
      <c r="J131" s="505"/>
      <c r="K131" s="505"/>
    </row>
    <row r="132" spans="10:20" x14ac:dyDescent="0.25">
      <c r="J132" s="505"/>
      <c r="K132" s="505"/>
    </row>
    <row r="133" spans="10:20" x14ac:dyDescent="0.25">
      <c r="J133" s="505"/>
      <c r="K133" s="505"/>
    </row>
    <row r="134" spans="10:20" x14ac:dyDescent="0.25">
      <c r="J134" s="505"/>
      <c r="K134" s="505"/>
    </row>
    <row r="135" spans="10:20" x14ac:dyDescent="0.25">
      <c r="J135" s="505"/>
      <c r="K135" s="505"/>
    </row>
    <row r="136" spans="10:20" x14ac:dyDescent="0.25">
      <c r="J136" s="505"/>
      <c r="K136" s="505"/>
    </row>
    <row r="137" spans="10:20" x14ac:dyDescent="0.25">
      <c r="J137" s="505"/>
      <c r="K137" s="505"/>
    </row>
    <row r="138" spans="10:20" x14ac:dyDescent="0.25">
      <c r="J138" s="505"/>
      <c r="K138" s="505"/>
    </row>
    <row r="139" spans="10:20" x14ac:dyDescent="0.25">
      <c r="J139" s="505"/>
      <c r="K139" s="505"/>
    </row>
    <row r="140" spans="10:20" x14ac:dyDescent="0.25">
      <c r="J140" s="505"/>
      <c r="K140" s="505"/>
    </row>
    <row r="141" spans="10:20" x14ac:dyDescent="0.25">
      <c r="J141" s="505"/>
      <c r="K141" s="505"/>
      <c r="P141" s="265"/>
      <c r="Q141" s="265"/>
      <c r="R141" s="265"/>
      <c r="S141" s="265"/>
      <c r="T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1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9" transitionEvaluation="1">
    <pageSetUpPr fitToPage="1"/>
  </sheetPr>
  <dimension ref="A1:AF198"/>
  <sheetViews>
    <sheetView showGridLines="0" zoomScale="130" zoomScaleNormal="130" workbookViewId="0">
      <pane xSplit="1" ySplit="6" topLeftCell="B89" activePane="bottomRight" state="frozen"/>
      <selection pane="topRight" activeCell="B1" sqref="B1"/>
      <selection pane="bottomLeft" activeCell="A7" sqref="A7"/>
      <selection pane="bottomRight" activeCell="I91" sqref="I91"/>
    </sheetView>
  </sheetViews>
  <sheetFormatPr defaultColWidth="9.6640625" defaultRowHeight="11.5" x14ac:dyDescent="0.25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640625" style="297" customWidth="1"/>
    <col min="7" max="7" width="10.33203125" style="297" customWidth="1"/>
    <col min="8" max="8" width="11" style="298" customWidth="1"/>
    <col min="9" max="10" width="9.58203125" style="297" customWidth="1"/>
    <col min="11" max="11" width="10.58203125" style="297" customWidth="1"/>
    <col min="12" max="12" width="1.33203125" style="297" customWidth="1"/>
    <col min="13" max="13" width="10.58203125" style="297" customWidth="1"/>
    <col min="14" max="16384" width="9.6640625" style="297"/>
  </cols>
  <sheetData>
    <row r="1" spans="1:32" x14ac:dyDescent="0.25">
      <c r="A1" s="328" t="s">
        <v>248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5">
      <c r="A2" s="336"/>
      <c r="B2" s="343"/>
      <c r="C2" s="342" t="s">
        <v>247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5">
      <c r="A3" s="336" t="s">
        <v>246</v>
      </c>
      <c r="B3" s="335" t="s">
        <v>245</v>
      </c>
      <c r="C3" s="335" t="s">
        <v>245</v>
      </c>
      <c r="D3" s="334"/>
      <c r="E3" s="333" t="s">
        <v>244</v>
      </c>
      <c r="F3" s="332"/>
      <c r="G3" s="328" t="s">
        <v>243</v>
      </c>
      <c r="H3" s="337" t="s">
        <v>242</v>
      </c>
      <c r="I3" s="339"/>
      <c r="J3" s="339"/>
      <c r="K3" s="339"/>
      <c r="L3" s="338"/>
      <c r="M3" s="337" t="s">
        <v>241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5">
      <c r="A4" s="336" t="s">
        <v>240</v>
      </c>
      <c r="B4" s="335" t="s">
        <v>239</v>
      </c>
      <c r="C4" s="335" t="s">
        <v>239</v>
      </c>
      <c r="D4" s="334"/>
      <c r="E4" s="333" t="s">
        <v>238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237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5">
      <c r="A5" s="328" t="s">
        <v>140</v>
      </c>
      <c r="B5" s="326" t="s">
        <v>236</v>
      </c>
      <c r="C5" s="326" t="s">
        <v>235</v>
      </c>
      <c r="D5" s="326"/>
      <c r="E5" s="327" t="s">
        <v>234</v>
      </c>
      <c r="F5" s="326"/>
      <c r="G5" s="326" t="s">
        <v>233</v>
      </c>
      <c r="H5" s="326" t="s">
        <v>232</v>
      </c>
      <c r="I5" s="326" t="s">
        <v>231</v>
      </c>
      <c r="J5" s="326" t="s">
        <v>229</v>
      </c>
      <c r="K5" s="326" t="s">
        <v>230</v>
      </c>
      <c r="L5" s="326"/>
      <c r="M5" s="326" t="s">
        <v>229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5">
      <c r="A6" s="325"/>
      <c r="E6" s="321"/>
      <c r="P6" s="303"/>
    </row>
    <row r="7" spans="1:32" ht="12" customHeight="1" x14ac:dyDescent="0.25">
      <c r="A7" s="322"/>
      <c r="B7" s="324"/>
      <c r="E7" s="321"/>
      <c r="G7" s="323" t="s">
        <v>228</v>
      </c>
      <c r="P7" s="303"/>
      <c r="Z7" s="303"/>
    </row>
    <row r="8" spans="1:32" ht="4.5" customHeight="1" x14ac:dyDescent="0.25">
      <c r="A8" s="322"/>
      <c r="E8" s="321"/>
      <c r="P8" s="303"/>
    </row>
    <row r="9" spans="1:32" ht="12" hidden="1" customHeight="1" x14ac:dyDescent="0.25">
      <c r="A9" s="320" t="s">
        <v>227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5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5">
      <c r="A11" s="317" t="s">
        <v>226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" customHeight="1" x14ac:dyDescent="0.25">
      <c r="A12" s="317" t="s">
        <v>225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5">
      <c r="A13" s="317" t="s">
        <v>224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" customHeight="1" x14ac:dyDescent="0.25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5">
      <c r="A15" s="317" t="s">
        <v>223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5">
      <c r="A16" s="317" t="s">
        <v>222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5">
      <c r="A17" s="317" t="s">
        <v>221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200</v>
      </c>
      <c r="K17" s="313" t="s">
        <v>200</v>
      </c>
      <c r="L17" s="312"/>
      <c r="M17" s="312">
        <v>364</v>
      </c>
    </row>
    <row r="18" spans="1:13" s="311" customFormat="1" ht="12.75" customHeight="1" x14ac:dyDescent="0.25">
      <c r="A18" s="317" t="s">
        <v>220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200</v>
      </c>
      <c r="K18" s="313" t="s">
        <v>200</v>
      </c>
      <c r="L18" s="312"/>
      <c r="M18" s="312">
        <v>376</v>
      </c>
    </row>
    <row r="19" spans="1:13" s="311" customFormat="1" ht="12.75" customHeight="1" x14ac:dyDescent="0.25">
      <c r="A19" s="317" t="s">
        <v>219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200</v>
      </c>
      <c r="K19" s="313" t="s">
        <v>200</v>
      </c>
      <c r="L19" s="312"/>
      <c r="M19" s="312">
        <v>377</v>
      </c>
    </row>
    <row r="20" spans="1:13" s="311" customFormat="1" ht="12.75" customHeight="1" x14ac:dyDescent="0.25">
      <c r="A20" s="317" t="s">
        <v>218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200</v>
      </c>
      <c r="K20" s="313" t="s">
        <v>200</v>
      </c>
      <c r="L20" s="312"/>
      <c r="M20" s="312">
        <v>359</v>
      </c>
    </row>
    <row r="21" spans="1:13" s="311" customFormat="1" ht="12.75" customHeight="1" x14ac:dyDescent="0.25">
      <c r="A21" s="317" t="s">
        <v>217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200</v>
      </c>
      <c r="K21" s="313" t="s">
        <v>200</v>
      </c>
      <c r="L21" s="312"/>
      <c r="M21" s="312">
        <v>354</v>
      </c>
    </row>
    <row r="22" spans="1:13" s="311" customFormat="1" ht="12.75" customHeight="1" x14ac:dyDescent="0.25">
      <c r="A22" s="317" t="s">
        <v>216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200</v>
      </c>
      <c r="K22" s="313" t="s">
        <v>200</v>
      </c>
      <c r="L22" s="312"/>
      <c r="M22" s="312">
        <v>381</v>
      </c>
    </row>
    <row r="23" spans="1:13" s="311" customFormat="1" ht="12.75" customHeight="1" x14ac:dyDescent="0.25">
      <c r="A23" s="317" t="s">
        <v>215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200</v>
      </c>
      <c r="K23" s="313" t="s">
        <v>200</v>
      </c>
      <c r="L23" s="312"/>
      <c r="M23" s="312">
        <v>374</v>
      </c>
    </row>
    <row r="24" spans="1:13" s="311" customFormat="1" ht="12.75" customHeight="1" x14ac:dyDescent="0.25">
      <c r="A24" s="317" t="s">
        <v>214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200</v>
      </c>
      <c r="K24" s="313" t="s">
        <v>200</v>
      </c>
      <c r="L24" s="312"/>
      <c r="M24" s="312">
        <v>376</v>
      </c>
    </row>
    <row r="25" spans="1:13" s="311" customFormat="1" ht="12.75" customHeight="1" x14ac:dyDescent="0.25">
      <c r="A25" s="317" t="s">
        <v>213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200</v>
      </c>
      <c r="L25" s="312"/>
      <c r="M25" s="312">
        <v>374</v>
      </c>
    </row>
    <row r="26" spans="1:13" s="311" customFormat="1" ht="12.75" customHeight="1" x14ac:dyDescent="0.25">
      <c r="A26" s="317" t="s">
        <v>212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200</v>
      </c>
      <c r="L26" s="312"/>
      <c r="M26" s="312">
        <v>366</v>
      </c>
    </row>
    <row r="27" spans="1:13" s="311" customFormat="1" ht="5.4" customHeight="1" x14ac:dyDescent="0.25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5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15" customHeight="1" x14ac:dyDescent="0.25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5">
      <c r="A30" s="317" t="s">
        <v>211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200</v>
      </c>
      <c r="L30" s="312"/>
      <c r="M30" s="312">
        <v>350</v>
      </c>
    </row>
    <row r="31" spans="1:13" s="311" customFormat="1" ht="12.9" customHeight="1" x14ac:dyDescent="0.25">
      <c r="A31" s="317" t="s">
        <v>210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200</v>
      </c>
      <c r="L31" s="312"/>
      <c r="M31" s="312">
        <v>334</v>
      </c>
    </row>
    <row r="32" spans="1:13" s="311" customFormat="1" ht="12.9" customHeight="1" x14ac:dyDescent="0.25">
      <c r="A32" s="317" t="s">
        <v>209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200</v>
      </c>
      <c r="L32" s="312"/>
      <c r="M32" s="312">
        <v>345</v>
      </c>
    </row>
    <row r="33" spans="1:13" s="311" customFormat="1" ht="12.9" customHeight="1" x14ac:dyDescent="0.25">
      <c r="A33" s="317" t="s">
        <v>208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200</v>
      </c>
      <c r="L33" s="312"/>
      <c r="M33" s="312">
        <v>346</v>
      </c>
    </row>
    <row r="34" spans="1:13" s="311" customFormat="1" ht="12.9" customHeight="1" x14ac:dyDescent="0.25">
      <c r="A34" s="317" t="s">
        <v>207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200</v>
      </c>
      <c r="L34" s="312"/>
      <c r="M34" s="312">
        <v>337</v>
      </c>
    </row>
    <row r="35" spans="1:13" s="311" customFormat="1" ht="12.9" customHeight="1" x14ac:dyDescent="0.25">
      <c r="A35" s="317" t="s">
        <v>206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200</v>
      </c>
      <c r="L35" s="312"/>
      <c r="M35" s="312">
        <v>340</v>
      </c>
    </row>
    <row r="36" spans="1:13" s="311" customFormat="1" ht="12.9" customHeight="1" x14ac:dyDescent="0.25">
      <c r="A36" s="317" t="s">
        <v>205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200</v>
      </c>
      <c r="L36" s="312"/>
      <c r="M36" s="312">
        <v>353</v>
      </c>
    </row>
    <row r="37" spans="1:13" s="311" customFormat="1" ht="12.9" customHeight="1" x14ac:dyDescent="0.25">
      <c r="A37" s="317" t="s">
        <v>204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200</v>
      </c>
      <c r="L37" s="312"/>
      <c r="M37" s="312">
        <v>357</v>
      </c>
    </row>
    <row r="38" spans="1:13" s="311" customFormat="1" ht="12.9" customHeight="1" x14ac:dyDescent="0.25">
      <c r="A38" s="317" t="s">
        <v>203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200</v>
      </c>
      <c r="L38" s="312"/>
      <c r="M38" s="312">
        <v>350</v>
      </c>
    </row>
    <row r="39" spans="1:13" s="311" customFormat="1" ht="12.9" customHeight="1" x14ac:dyDescent="0.25">
      <c r="A39" s="317" t="s">
        <v>202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200</v>
      </c>
      <c r="L39" s="312"/>
      <c r="M39" s="312">
        <v>360</v>
      </c>
    </row>
    <row r="40" spans="1:13" s="311" customFormat="1" ht="12.9" customHeight="1" x14ac:dyDescent="0.25">
      <c r="A40" s="317" t="s">
        <v>201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200</v>
      </c>
      <c r="L40" s="312"/>
      <c r="M40" s="313">
        <v>405</v>
      </c>
    </row>
    <row r="41" spans="1:13" s="311" customFormat="1" ht="12.9" customHeight="1" x14ac:dyDescent="0.25">
      <c r="A41" s="317" t="s">
        <v>334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200</v>
      </c>
      <c r="L41" s="312"/>
      <c r="M41" s="313">
        <v>409</v>
      </c>
    </row>
    <row r="42" spans="1:13" s="311" customFormat="1" ht="5.4" customHeight="1" x14ac:dyDescent="0.25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5">
      <c r="A43" s="314" t="s">
        <v>346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200</v>
      </c>
      <c r="L43" s="312"/>
      <c r="M43" s="312">
        <f>AVERAGE(M30:M41)</f>
        <v>357.16666666666669</v>
      </c>
    </row>
    <row r="44" spans="1:13" s="311" customFormat="1" ht="3.65" customHeight="1" x14ac:dyDescent="0.25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" customHeight="1" x14ac:dyDescent="0.25">
      <c r="A45" s="317" t="s">
        <v>347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200</v>
      </c>
      <c r="L45" s="312"/>
      <c r="M45" s="313">
        <v>400</v>
      </c>
    </row>
    <row r="46" spans="1:13" s="311" customFormat="1" ht="12.9" customHeight="1" x14ac:dyDescent="0.25">
      <c r="A46" s="317" t="s">
        <v>348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200</v>
      </c>
      <c r="L46" s="312"/>
      <c r="M46" s="313">
        <v>389</v>
      </c>
    </row>
    <row r="47" spans="1:13" s="311" customFormat="1" ht="13.5" customHeight="1" x14ac:dyDescent="0.25">
      <c r="A47" s="314" t="s">
        <v>349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200</v>
      </c>
      <c r="L47" s="312"/>
      <c r="M47" s="313">
        <v>396</v>
      </c>
    </row>
    <row r="48" spans="1:13" s="311" customFormat="1" ht="13.5" customHeight="1" x14ac:dyDescent="0.25">
      <c r="A48" s="314" t="s">
        <v>350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200</v>
      </c>
      <c r="L48" s="312"/>
      <c r="M48" s="313">
        <v>403</v>
      </c>
    </row>
    <row r="49" spans="1:13" s="311" customFormat="1" ht="12" customHeight="1" x14ac:dyDescent="0.25">
      <c r="A49" s="314" t="s">
        <v>351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200</v>
      </c>
      <c r="L49" s="312"/>
      <c r="M49" s="313">
        <v>390</v>
      </c>
    </row>
    <row r="50" spans="1:13" s="311" customFormat="1" ht="12" customHeight="1" x14ac:dyDescent="0.25">
      <c r="A50" s="314" t="s">
        <v>352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200</v>
      </c>
      <c r="L50" s="312"/>
      <c r="M50" s="313">
        <v>417</v>
      </c>
    </row>
    <row r="51" spans="1:13" s="311" customFormat="1" ht="12" customHeight="1" x14ac:dyDescent="0.25">
      <c r="A51" s="314" t="s">
        <v>353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200</v>
      </c>
      <c r="L51" s="312"/>
      <c r="M51" s="313">
        <v>423</v>
      </c>
    </row>
    <row r="52" spans="1:13" s="311" customFormat="1" ht="12" customHeight="1" x14ac:dyDescent="0.25">
      <c r="A52" s="314" t="s">
        <v>354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200</v>
      </c>
      <c r="L52" s="312"/>
      <c r="M52" s="313">
        <v>419</v>
      </c>
    </row>
    <row r="53" spans="1:13" s="311" customFormat="1" ht="12" customHeight="1" x14ac:dyDescent="0.25">
      <c r="A53" s="314" t="s">
        <v>355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200</v>
      </c>
      <c r="L53" s="312"/>
      <c r="M53" s="313">
        <v>435</v>
      </c>
    </row>
    <row r="54" spans="1:13" s="311" customFormat="1" ht="12" customHeight="1" x14ac:dyDescent="0.25">
      <c r="A54" s="314" t="s">
        <v>342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200</v>
      </c>
      <c r="L54" s="312"/>
      <c r="M54" s="313">
        <v>459</v>
      </c>
    </row>
    <row r="55" spans="1:13" s="311" customFormat="1" ht="12" customHeight="1" x14ac:dyDescent="0.25">
      <c r="A55" s="314" t="s">
        <v>345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200</v>
      </c>
      <c r="L55" s="312"/>
      <c r="M55" s="313">
        <v>448</v>
      </c>
    </row>
    <row r="56" spans="1:13" s="311" customFormat="1" ht="12" customHeight="1" x14ac:dyDescent="0.25">
      <c r="A56" s="314" t="s">
        <v>356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200</v>
      </c>
      <c r="L56" s="312"/>
      <c r="M56" s="313">
        <v>399</v>
      </c>
    </row>
    <row r="57" spans="1:13" s="311" customFormat="1" ht="5.4" customHeight="1" x14ac:dyDescent="0.25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5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200</v>
      </c>
      <c r="L58" s="312"/>
      <c r="M58" s="312">
        <f>AVERAGE(M45:M56)</f>
        <v>414.83333333333331</v>
      </c>
    </row>
    <row r="59" spans="1:13" s="311" customFormat="1" ht="5.4" customHeight="1" x14ac:dyDescent="0.25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5">
      <c r="A60" s="314" t="s">
        <v>357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200</v>
      </c>
      <c r="L60" s="312"/>
      <c r="M60" s="313">
        <v>396</v>
      </c>
    </row>
    <row r="61" spans="1:13" s="311" customFormat="1" ht="12" customHeight="1" x14ac:dyDescent="0.25">
      <c r="A61" s="314" t="s">
        <v>359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200</v>
      </c>
      <c r="L61" s="312"/>
      <c r="M61" s="313">
        <v>396</v>
      </c>
    </row>
    <row r="62" spans="1:13" s="311" customFormat="1" ht="12" customHeight="1" x14ac:dyDescent="0.25">
      <c r="A62" s="314" t="s">
        <v>364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200</v>
      </c>
      <c r="L62" s="312"/>
      <c r="M62" s="313">
        <v>409</v>
      </c>
    </row>
    <row r="63" spans="1:13" s="311" customFormat="1" ht="12" customHeight="1" x14ac:dyDescent="0.25">
      <c r="A63" s="314" t="s">
        <v>365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200</v>
      </c>
      <c r="L63" s="312"/>
      <c r="M63" s="313">
        <v>413</v>
      </c>
    </row>
    <row r="64" spans="1:13" s="311" customFormat="1" ht="12" customHeight="1" x14ac:dyDescent="0.25">
      <c r="A64" s="314" t="s">
        <v>367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200</v>
      </c>
      <c r="L64" s="312"/>
      <c r="M64" s="487">
        <v>396</v>
      </c>
    </row>
    <row r="65" spans="1:13" s="311" customFormat="1" ht="12" customHeight="1" x14ac:dyDescent="0.25">
      <c r="A65" s="314" t="s">
        <v>366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200</v>
      </c>
      <c r="L65" s="312"/>
      <c r="M65" s="313">
        <v>359</v>
      </c>
    </row>
    <row r="66" spans="1:13" s="311" customFormat="1" ht="12" customHeight="1" x14ac:dyDescent="0.25">
      <c r="A66" s="314" t="s">
        <v>372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200</v>
      </c>
      <c r="L66" s="312"/>
      <c r="M66" s="313">
        <v>344</v>
      </c>
    </row>
    <row r="67" spans="1:13" s="311" customFormat="1" ht="12" customHeight="1" x14ac:dyDescent="0.25">
      <c r="A67" s="314" t="s">
        <v>374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200</v>
      </c>
      <c r="L67" s="312"/>
      <c r="M67" s="313">
        <v>349</v>
      </c>
    </row>
    <row r="68" spans="1:13" s="311" customFormat="1" ht="12" customHeight="1" x14ac:dyDescent="0.25">
      <c r="A68" s="314" t="s">
        <v>376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200</v>
      </c>
      <c r="L68" s="312"/>
      <c r="M68" s="313">
        <v>362</v>
      </c>
    </row>
    <row r="69" spans="1:13" s="311" customFormat="1" ht="12" customHeight="1" x14ac:dyDescent="0.25">
      <c r="A69" s="314" t="s">
        <v>388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200</v>
      </c>
      <c r="L69" s="312"/>
      <c r="M69" s="313">
        <v>371</v>
      </c>
    </row>
    <row r="70" spans="1:13" s="311" customFormat="1" ht="12" customHeight="1" x14ac:dyDescent="0.25">
      <c r="A70" s="314" t="s">
        <v>378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200</v>
      </c>
      <c r="L70" s="312"/>
      <c r="M70" s="313">
        <v>375</v>
      </c>
    </row>
    <row r="71" spans="1:13" s="311" customFormat="1" ht="12" customHeight="1" x14ac:dyDescent="0.25">
      <c r="A71" s="314" t="s">
        <v>380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200</v>
      </c>
      <c r="L71" s="312"/>
      <c r="M71" s="313">
        <v>377</v>
      </c>
    </row>
    <row r="72" spans="1:13" s="311" customFormat="1" ht="3.9" customHeight="1" x14ac:dyDescent="0.25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5">
      <c r="A73" s="314" t="s">
        <v>381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200</v>
      </c>
      <c r="L73" s="312"/>
      <c r="M73" s="312">
        <f>AVERAGE(M60:M71)</f>
        <v>378.91666666666669</v>
      </c>
    </row>
    <row r="74" spans="1:13" s="311" customFormat="1" ht="6" customHeight="1" x14ac:dyDescent="0.25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5">
      <c r="A75" s="314" t="s">
        <v>385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200</v>
      </c>
      <c r="L75" s="312"/>
      <c r="M75" s="312">
        <v>344</v>
      </c>
    </row>
    <row r="76" spans="1:13" s="311" customFormat="1" ht="12.75" customHeight="1" x14ac:dyDescent="0.25">
      <c r="A76" s="314" t="s">
        <v>387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200</v>
      </c>
      <c r="L76" s="312"/>
      <c r="M76" s="312">
        <v>325</v>
      </c>
    </row>
    <row r="77" spans="1:13" s="311" customFormat="1" ht="12.75" customHeight="1" x14ac:dyDescent="0.25">
      <c r="A77" s="314" t="s">
        <v>390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200</v>
      </c>
      <c r="L77" s="312"/>
      <c r="M77" s="312">
        <v>350</v>
      </c>
    </row>
    <row r="78" spans="1:13" s="311" customFormat="1" ht="12.75" customHeight="1" x14ac:dyDescent="0.25">
      <c r="A78" s="314" t="s">
        <v>389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200</v>
      </c>
      <c r="L78" s="312"/>
      <c r="M78" s="312">
        <v>348</v>
      </c>
    </row>
    <row r="79" spans="1:13" s="311" customFormat="1" ht="12.75" customHeight="1" x14ac:dyDescent="0.25">
      <c r="A79" s="314" t="s">
        <v>394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200</v>
      </c>
      <c r="L79" s="312"/>
      <c r="M79" s="312">
        <v>348</v>
      </c>
    </row>
    <row r="80" spans="1:13" s="311" customFormat="1" ht="12.75" customHeight="1" x14ac:dyDescent="0.25">
      <c r="A80" s="314" t="s">
        <v>396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200</v>
      </c>
      <c r="L80" s="312"/>
      <c r="M80" s="312">
        <v>351</v>
      </c>
    </row>
    <row r="81" spans="1:13" s="311" customFormat="1" ht="12.75" customHeight="1" x14ac:dyDescent="0.25">
      <c r="A81" s="314" t="s">
        <v>398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200</v>
      </c>
      <c r="L81" s="312"/>
      <c r="M81" s="312">
        <v>358</v>
      </c>
    </row>
    <row r="82" spans="1:13" s="311" customFormat="1" ht="12.75" customHeight="1" x14ac:dyDescent="0.25">
      <c r="A82" s="314" t="s">
        <v>406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200</v>
      </c>
      <c r="L82" s="312"/>
      <c r="M82" s="312">
        <v>410</v>
      </c>
    </row>
    <row r="83" spans="1:13" s="311" customFormat="1" ht="13.5" customHeight="1" x14ac:dyDescent="0.25">
      <c r="A83" s="314" t="s">
        <v>413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200</v>
      </c>
      <c r="L83" s="312"/>
      <c r="M83" s="312">
        <v>470</v>
      </c>
    </row>
    <row r="84" spans="1:13" s="311" customFormat="1" ht="13.5" customHeight="1" x14ac:dyDescent="0.25">
      <c r="A84" s="314" t="s">
        <v>414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200</v>
      </c>
      <c r="L84" s="312"/>
      <c r="M84" s="312">
        <v>470</v>
      </c>
    </row>
    <row r="85" spans="1:13" s="311" customFormat="1" ht="13.5" customHeight="1" x14ac:dyDescent="0.25">
      <c r="A85" s="314" t="s">
        <v>422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200</v>
      </c>
      <c r="L85" s="312"/>
      <c r="M85" s="312">
        <v>425</v>
      </c>
    </row>
    <row r="86" spans="1:13" s="311" customFormat="1" ht="13.5" customHeight="1" x14ac:dyDescent="0.25">
      <c r="A86" s="314" t="s">
        <v>428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200</v>
      </c>
      <c r="L86" s="312"/>
      <c r="M86" s="312">
        <v>449</v>
      </c>
    </row>
    <row r="87" spans="1:13" s="311" customFormat="1" ht="4.25" customHeight="1" x14ac:dyDescent="0.25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5">
      <c r="A88" s="314" t="s">
        <v>429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200</v>
      </c>
      <c r="L88" s="312"/>
      <c r="M88" s="312">
        <f>AVERAGE(M75:M86)</f>
        <v>387.33333333333331</v>
      </c>
    </row>
    <row r="89" spans="1:13" s="311" customFormat="1" ht="7.5" customHeight="1" x14ac:dyDescent="0.25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5">
      <c r="A90" s="314" t="s">
        <v>437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200</v>
      </c>
      <c r="L90" s="312"/>
      <c r="M90" s="312">
        <v>485</v>
      </c>
    </row>
    <row r="91" spans="1:13" s="311" customFormat="1" ht="12.75" customHeight="1" x14ac:dyDescent="0.25">
      <c r="A91" s="314" t="s">
        <v>442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200</v>
      </c>
      <c r="L91" s="312"/>
      <c r="M91" s="312">
        <v>467</v>
      </c>
    </row>
    <row r="92" spans="1:13" s="311" customFormat="1" ht="12.75" customHeight="1" x14ac:dyDescent="0.25">
      <c r="A92" s="314" t="s">
        <v>441</v>
      </c>
      <c r="B92" s="312">
        <v>625</v>
      </c>
      <c r="C92" s="312">
        <v>320</v>
      </c>
      <c r="D92" s="312"/>
      <c r="E92" s="312">
        <v>846</v>
      </c>
      <c r="F92" s="312"/>
      <c r="G92" s="312">
        <v>461</v>
      </c>
      <c r="H92" s="312">
        <v>457</v>
      </c>
      <c r="I92" s="312">
        <v>446</v>
      </c>
      <c r="J92" s="312">
        <v>445</v>
      </c>
      <c r="K92" s="313" t="s">
        <v>200</v>
      </c>
      <c r="L92" s="312"/>
      <c r="M92" s="312">
        <v>480</v>
      </c>
    </row>
    <row r="93" spans="1:13" s="311" customFormat="1" ht="12.75" customHeight="1" x14ac:dyDescent="0.25">
      <c r="A93" s="314" t="s">
        <v>440</v>
      </c>
      <c r="B93" s="312">
        <v>625</v>
      </c>
      <c r="C93" s="312">
        <v>320</v>
      </c>
      <c r="D93" s="312"/>
      <c r="E93" s="312">
        <v>835</v>
      </c>
      <c r="F93" s="312"/>
      <c r="G93" s="312">
        <v>459</v>
      </c>
      <c r="H93" s="312">
        <v>454</v>
      </c>
      <c r="I93" s="312">
        <v>442</v>
      </c>
      <c r="J93" s="312">
        <v>440</v>
      </c>
      <c r="K93" s="313" t="s">
        <v>200</v>
      </c>
      <c r="L93" s="312"/>
      <c r="M93" s="312">
        <v>503</v>
      </c>
    </row>
    <row r="94" spans="1:13" s="311" customFormat="1" ht="4.5" customHeight="1" x14ac:dyDescent="0.25">
      <c r="A94" s="314"/>
      <c r="B94" s="312"/>
      <c r="C94" s="312"/>
      <c r="D94" s="312"/>
      <c r="E94" s="312"/>
      <c r="F94" s="312"/>
      <c r="G94" s="312"/>
      <c r="H94" s="312"/>
      <c r="I94" s="312"/>
      <c r="J94" s="312"/>
      <c r="K94" s="313"/>
      <c r="L94" s="312"/>
      <c r="M94" s="312"/>
    </row>
    <row r="95" spans="1:13" s="311" customFormat="1" ht="12.75" customHeight="1" x14ac:dyDescent="0.25">
      <c r="A95" s="314" t="s">
        <v>423</v>
      </c>
      <c r="B95" s="312">
        <f>AVERAGE(B90:B93)</f>
        <v>625</v>
      </c>
      <c r="C95" s="312">
        <f>AVERAGE(C90:C93)</f>
        <v>317.5</v>
      </c>
      <c r="D95" s="312"/>
      <c r="E95" s="312">
        <f>AVERAGE(E90:E93)</f>
        <v>872.75</v>
      </c>
      <c r="F95" s="312"/>
      <c r="G95" s="312">
        <f t="shared" ref="G95:J95" si="2">AVERAGE(G90:G93)</f>
        <v>475.75</v>
      </c>
      <c r="H95" s="312">
        <f t="shared" si="2"/>
        <v>471.75</v>
      </c>
      <c r="I95" s="312">
        <f t="shared" si="2"/>
        <v>460.25</v>
      </c>
      <c r="J95" s="312">
        <f t="shared" si="2"/>
        <v>456</v>
      </c>
      <c r="K95" s="313" t="s">
        <v>200</v>
      </c>
      <c r="L95" s="312"/>
      <c r="M95" s="312">
        <f>AVERAGE(M90:M93)</f>
        <v>483.75</v>
      </c>
    </row>
    <row r="96" spans="1:13" s="311" customFormat="1" ht="6.5" customHeight="1" thickBot="1" x14ac:dyDescent="0.3">
      <c r="A96" s="316"/>
      <c r="B96" s="315"/>
      <c r="C96" s="315"/>
      <c r="D96" s="315"/>
      <c r="E96" s="315"/>
      <c r="F96" s="315"/>
      <c r="G96" s="315"/>
      <c r="H96" s="315"/>
      <c r="I96" s="315"/>
      <c r="J96" s="315"/>
      <c r="K96" s="447"/>
      <c r="L96" s="315"/>
      <c r="M96" s="315"/>
    </row>
    <row r="97" spans="1:15" ht="16.5" customHeight="1" x14ac:dyDescent="0.25">
      <c r="A97" s="303" t="s">
        <v>383</v>
      </c>
    </row>
    <row r="98" spans="1:15" ht="13.5" customHeight="1" x14ac:dyDescent="0.25">
      <c r="A98" s="303" t="s">
        <v>199</v>
      </c>
    </row>
    <row r="99" spans="1:15" ht="12.65" customHeight="1" x14ac:dyDescent="0.25">
      <c r="A99" s="303" t="s">
        <v>384</v>
      </c>
    </row>
    <row r="100" spans="1:15" ht="12.65" customHeight="1" x14ac:dyDescent="0.25">
      <c r="A100" s="303" t="s">
        <v>395</v>
      </c>
    </row>
    <row r="101" spans="1:15" ht="12" customHeight="1" x14ac:dyDescent="0.25">
      <c r="A101" s="303" t="s">
        <v>400</v>
      </c>
    </row>
    <row r="102" spans="1:15" ht="12" customHeight="1" x14ac:dyDescent="0.25">
      <c r="A102" s="303" t="s">
        <v>198</v>
      </c>
    </row>
    <row r="103" spans="1:15" ht="12" customHeight="1" x14ac:dyDescent="0.25">
      <c r="A103" s="303" t="s">
        <v>197</v>
      </c>
    </row>
    <row r="104" spans="1:15" ht="12" customHeight="1" x14ac:dyDescent="0.25">
      <c r="A104" s="303" t="s">
        <v>430</v>
      </c>
    </row>
    <row r="105" spans="1:15" ht="12" customHeight="1" x14ac:dyDescent="0.25">
      <c r="A105" s="323" t="s">
        <v>386</v>
      </c>
    </row>
    <row r="106" spans="1:15" ht="12.75" customHeight="1" x14ac:dyDescent="0.3">
      <c r="A106" s="303" t="s">
        <v>196</v>
      </c>
    </row>
    <row r="107" spans="1:15" ht="9.9" customHeight="1" x14ac:dyDescent="0.25">
      <c r="A107" s="303" t="s">
        <v>195</v>
      </c>
    </row>
    <row r="108" spans="1:15" ht="12.75" customHeight="1" x14ac:dyDescent="0.3">
      <c r="A108" s="19" t="s">
        <v>438</v>
      </c>
    </row>
    <row r="109" spans="1:15" ht="12" x14ac:dyDescent="0.3">
      <c r="A109" s="310"/>
    </row>
    <row r="112" spans="1:15" x14ac:dyDescent="0.25">
      <c r="N112" s="308"/>
      <c r="O112" s="308"/>
    </row>
    <row r="113" spans="1:15" x14ac:dyDescent="0.25">
      <c r="N113" s="308"/>
      <c r="O113" s="308"/>
    </row>
    <row r="114" spans="1:15" x14ac:dyDescent="0.25">
      <c r="A114" s="308"/>
      <c r="C114" s="308"/>
      <c r="D114" s="308"/>
      <c r="E114" s="302"/>
      <c r="F114" s="308"/>
      <c r="G114" s="308"/>
      <c r="H114" s="309"/>
      <c r="I114" s="308"/>
      <c r="J114" s="308"/>
      <c r="K114" s="308"/>
      <c r="L114" s="308"/>
      <c r="M114" s="308"/>
      <c r="N114" s="308"/>
      <c r="O114" s="308"/>
    </row>
    <row r="115" spans="1:15" x14ac:dyDescent="0.25">
      <c r="A115" s="308"/>
      <c r="C115" s="308"/>
      <c r="D115" s="308"/>
      <c r="E115" s="302"/>
      <c r="F115" s="308"/>
      <c r="G115" s="308"/>
      <c r="H115" s="309"/>
      <c r="I115" s="308"/>
      <c r="J115" s="308"/>
      <c r="K115" s="308"/>
      <c r="L115" s="308"/>
      <c r="M115" s="308"/>
      <c r="N115" s="308"/>
      <c r="O115" s="308"/>
    </row>
    <row r="116" spans="1:15" x14ac:dyDescent="0.25">
      <c r="A116" s="308"/>
      <c r="C116" s="308"/>
      <c r="D116" s="308"/>
      <c r="E116" s="302"/>
      <c r="F116" s="308"/>
      <c r="G116" s="308"/>
      <c r="H116" s="309"/>
      <c r="I116" s="308"/>
      <c r="J116" s="308"/>
      <c r="K116" s="308"/>
      <c r="L116" s="308"/>
      <c r="M116" s="308"/>
      <c r="N116" s="308"/>
      <c r="O116" s="308"/>
    </row>
    <row r="117" spans="1:15" x14ac:dyDescent="0.25">
      <c r="A117" s="308"/>
      <c r="C117" s="308"/>
      <c r="D117" s="308"/>
      <c r="E117" s="302"/>
      <c r="F117" s="308"/>
      <c r="G117" s="308"/>
      <c r="H117" s="309"/>
      <c r="I117" s="308"/>
      <c r="J117" s="308"/>
      <c r="K117" s="308"/>
      <c r="L117" s="308"/>
      <c r="M117" s="308"/>
      <c r="N117" s="308"/>
      <c r="O117" s="308"/>
    </row>
    <row r="120" spans="1:15" x14ac:dyDescent="0.25">
      <c r="N120" s="303" t="s">
        <v>81</v>
      </c>
    </row>
    <row r="121" spans="1:15" x14ac:dyDescent="0.25">
      <c r="N121" s="303" t="s">
        <v>81</v>
      </c>
    </row>
    <row r="125" spans="1:15" x14ac:dyDescent="0.25">
      <c r="O125" s="303" t="s">
        <v>81</v>
      </c>
    </row>
    <row r="184" spans="1:14" x14ac:dyDescent="0.25">
      <c r="A184" s="303"/>
    </row>
    <row r="185" spans="1:14" x14ac:dyDescent="0.25">
      <c r="A185" s="303"/>
      <c r="I185" s="303"/>
      <c r="J185" s="303"/>
      <c r="K185" s="303"/>
      <c r="L185" s="303"/>
      <c r="M185" s="303"/>
    </row>
    <row r="186" spans="1:14" x14ac:dyDescent="0.25">
      <c r="E186" s="304"/>
      <c r="H186" s="301"/>
      <c r="M186" s="303"/>
    </row>
    <row r="187" spans="1:14" x14ac:dyDescent="0.25">
      <c r="B187" s="303"/>
      <c r="G187" s="303"/>
      <c r="M187" s="303"/>
      <c r="N187" s="303"/>
    </row>
    <row r="188" spans="1:14" x14ac:dyDescent="0.25">
      <c r="A188" s="303"/>
      <c r="B188" s="301"/>
      <c r="C188" s="303"/>
      <c r="D188" s="303"/>
      <c r="E188" s="305"/>
      <c r="F188" s="303"/>
      <c r="G188" s="303"/>
      <c r="H188" s="301"/>
      <c r="I188" s="301"/>
      <c r="J188" s="301"/>
      <c r="M188" s="301"/>
    </row>
    <row r="189" spans="1:14" x14ac:dyDescent="0.25">
      <c r="A189" s="303"/>
      <c r="B189" s="306"/>
      <c r="C189" s="306"/>
      <c r="D189" s="306"/>
      <c r="E189" s="307"/>
      <c r="F189" s="306"/>
      <c r="G189" s="303"/>
      <c r="H189" s="301"/>
      <c r="I189" s="303"/>
      <c r="J189" s="303"/>
      <c r="K189" s="301"/>
      <c r="L189" s="301"/>
      <c r="M189" s="301"/>
    </row>
    <row r="190" spans="1:14" x14ac:dyDescent="0.25">
      <c r="A190" s="303"/>
      <c r="B190" s="301"/>
      <c r="C190" s="301"/>
      <c r="D190" s="301"/>
      <c r="E190" s="305"/>
      <c r="F190" s="301"/>
      <c r="H190" s="301"/>
      <c r="I190" s="303"/>
      <c r="J190" s="303"/>
      <c r="K190" s="301"/>
      <c r="L190" s="301"/>
    </row>
    <row r="191" spans="1:14" x14ac:dyDescent="0.25">
      <c r="A191" s="303"/>
      <c r="B191" s="303"/>
      <c r="C191" s="303"/>
      <c r="D191" s="303"/>
      <c r="E191" s="304"/>
      <c r="F191" s="303"/>
      <c r="G191" s="303"/>
      <c r="H191" s="301"/>
      <c r="I191" s="303"/>
      <c r="J191" s="303"/>
      <c r="K191" s="303"/>
      <c r="L191" s="303"/>
      <c r="M191" s="303"/>
      <c r="N191" s="303"/>
    </row>
    <row r="193" spans="1:12" x14ac:dyDescent="0.25">
      <c r="E193" s="304"/>
    </row>
    <row r="195" spans="1:12" x14ac:dyDescent="0.25">
      <c r="A195" s="303"/>
      <c r="B195" s="300"/>
      <c r="C195" s="300"/>
      <c r="D195" s="300"/>
      <c r="E195" s="302"/>
      <c r="F195" s="300"/>
      <c r="G195" s="300"/>
      <c r="H195" s="301"/>
      <c r="I195" s="300"/>
      <c r="J195" s="300"/>
      <c r="K195" s="300"/>
      <c r="L195" s="300"/>
    </row>
    <row r="196" spans="1:12" x14ac:dyDescent="0.25">
      <c r="A196" s="303"/>
      <c r="B196" s="300"/>
      <c r="C196" s="300"/>
      <c r="D196" s="300"/>
      <c r="E196" s="302"/>
      <c r="F196" s="300"/>
      <c r="G196" s="300"/>
      <c r="H196" s="301"/>
      <c r="I196" s="300"/>
      <c r="J196" s="300"/>
      <c r="K196" s="300"/>
      <c r="L196" s="300"/>
    </row>
    <row r="197" spans="1:12" x14ac:dyDescent="0.25">
      <c r="A197" s="303"/>
      <c r="B197" s="300"/>
      <c r="C197" s="300"/>
      <c r="D197" s="300"/>
      <c r="E197" s="302"/>
      <c r="F197" s="300"/>
      <c r="G197" s="300"/>
      <c r="H197" s="301"/>
      <c r="I197" s="300"/>
      <c r="J197" s="300"/>
      <c r="K197" s="300"/>
      <c r="L197" s="300"/>
    </row>
    <row r="198" spans="1:12" x14ac:dyDescent="0.25">
      <c r="A198" s="303"/>
      <c r="B198" s="300"/>
      <c r="C198" s="300"/>
      <c r="D198" s="300"/>
      <c r="E198" s="302"/>
      <c r="F198" s="300"/>
      <c r="G198" s="300"/>
      <c r="H198" s="301"/>
      <c r="I198" s="300"/>
      <c r="J198" s="300"/>
      <c r="K198" s="300"/>
      <c r="L198" s="300"/>
    </row>
  </sheetData>
  <printOptions horizontalCentered="1"/>
  <pageMargins left="0.75" right="0.75" top="0.5" bottom="0.5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2020-10-14T14:30:42Z</cp:lastPrinted>
  <dcterms:created xsi:type="dcterms:W3CDTF">2003-10-16T13:04:59Z</dcterms:created>
  <dcterms:modified xsi:type="dcterms:W3CDTF">2020-11-13T18:09:31Z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