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December 2021/"/>
    </mc:Choice>
  </mc:AlternateContent>
  <xr:revisionPtr revIDLastSave="17" documentId="13_ncr:1_{244E2AA3-6280-4C7F-BA25-366C880A21A3}" xr6:coauthVersionLast="46" xr6:coauthVersionMax="47" xr10:uidLastSave="{3A8117DC-993F-40DB-9064-8F2DAB9518B1}"/>
  <bookViews>
    <workbookView xWindow="-120" yWindow="-120" windowWidth="20730" windowHeight="1116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47" r:id="rId9"/>
    <sheet name="Figure 2" sheetId="43" r:id="rId10"/>
    <sheet name="Figure 3" sheetId="52" r:id="rId11"/>
    <sheet name="Figure 4" sheetId="49" r:id="rId12"/>
    <sheet name="Figure 5" sheetId="51" r:id="rId13"/>
    <sheet name="Figure 6" sheetId="50" r:id="rId14"/>
  </sheets>
  <definedNames>
    <definedName name="_xlnm.Print_Area" localSheetId="1">'Table 1'!$A$1:$N$35</definedName>
    <definedName name="_xlnm.Print_Area" localSheetId="7">'Table 10'!$A$1:$G$38</definedName>
    <definedName name="_xlnm.Print_Area" localSheetId="2">'Table 2'!$A$1:$J$28</definedName>
    <definedName name="_xlnm.Print_Area" localSheetId="3">'Table 3'!$A$1:$L$41</definedName>
    <definedName name="_xlnm.Print_Area" localSheetId="5">'Table 8'!$A$1:$G$36</definedName>
    <definedName name="_xlnm.Print_Area" localSheetId="6">'Table 9'!$A$1:$I$38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3" l="1"/>
  <c r="I11" i="9"/>
  <c r="I12" i="9"/>
  <c r="I13" i="9"/>
  <c r="I14" i="9"/>
  <c r="I15" i="9"/>
  <c r="I16" i="9"/>
  <c r="G11" i="9"/>
  <c r="G12" i="9"/>
  <c r="G13" i="9"/>
  <c r="G14" i="9"/>
  <c r="G15" i="9"/>
  <c r="G16" i="9"/>
  <c r="G17" i="9"/>
  <c r="H7" i="9"/>
  <c r="J7" i="9"/>
  <c r="J26" i="9" l="1"/>
  <c r="D26" i="9"/>
  <c r="H26" i="2"/>
  <c r="D26" i="2"/>
  <c r="L32" i="1"/>
  <c r="G32" i="1"/>
  <c r="J32" i="1" l="1"/>
  <c r="L33" i="1" l="1"/>
  <c r="E33" i="1"/>
  <c r="J33" i="1"/>
  <c r="G33" i="1"/>
  <c r="E26" i="9"/>
  <c r="K26" i="9" s="1"/>
  <c r="G26" i="9" s="1"/>
  <c r="B26" i="9"/>
  <c r="E26" i="2"/>
  <c r="I26" i="2" s="1"/>
  <c r="G26" i="2" s="1"/>
  <c r="B26" i="2"/>
  <c r="B21" i="3" l="1"/>
  <c r="B20" i="3"/>
  <c r="D20" i="9" l="1"/>
  <c r="D17" i="9"/>
  <c r="D16" i="9"/>
  <c r="D15" i="9"/>
  <c r="D14" i="9"/>
  <c r="D13" i="9"/>
  <c r="D12" i="9"/>
  <c r="D11" i="9"/>
  <c r="J22" i="9"/>
  <c r="D22" i="9"/>
  <c r="H22" i="2"/>
  <c r="D22" i="2"/>
  <c r="L31" i="1"/>
  <c r="G31" i="1"/>
  <c r="J31" i="1" l="1"/>
  <c r="L7" i="9" l="1"/>
  <c r="H23" i="9"/>
  <c r="C23" i="9"/>
  <c r="C7" i="9" s="1"/>
  <c r="B22" i="9"/>
  <c r="E22" i="9" s="1"/>
  <c r="K22" i="9" s="1"/>
  <c r="G22" i="9" s="1"/>
  <c r="I22" i="9" s="1"/>
  <c r="J7" i="2"/>
  <c r="H6" i="1"/>
  <c r="M6" i="1" s="1"/>
  <c r="K6" i="1" s="1"/>
  <c r="N7" i="1"/>
  <c r="C23" i="2"/>
  <c r="C7" i="2" s="1"/>
  <c r="B22" i="2"/>
  <c r="E22" i="2" s="1"/>
  <c r="I22" i="2" s="1"/>
  <c r="G22" i="2" s="1"/>
  <c r="D6" i="1"/>
  <c r="J21" i="9"/>
  <c r="D21" i="9"/>
  <c r="H21" i="2"/>
  <c r="D21" i="2"/>
  <c r="L26" i="1"/>
  <c r="G26" i="1"/>
  <c r="J26" i="1" l="1"/>
  <c r="J25" i="1"/>
  <c r="B21" i="9" l="1"/>
  <c r="E21" i="9" s="1"/>
  <c r="K21" i="9" s="1"/>
  <c r="G21" i="9" s="1"/>
  <c r="I21" i="9" s="1"/>
  <c r="B21" i="2"/>
  <c r="E21" i="2" s="1"/>
  <c r="I21" i="2" s="1"/>
  <c r="G21" i="2" s="1"/>
  <c r="E27" i="1"/>
  <c r="I31" i="3"/>
  <c r="G31" i="3"/>
  <c r="E31" i="3"/>
  <c r="J6" i="3"/>
  <c r="I19" i="3"/>
  <c r="H44" i="3"/>
  <c r="D44" i="3"/>
  <c r="J20" i="9" l="1"/>
  <c r="B20" i="9"/>
  <c r="E20" i="9" s="1"/>
  <c r="K20" i="9" s="1"/>
  <c r="H20" i="2"/>
  <c r="D20" i="2"/>
  <c r="B20" i="2"/>
  <c r="E20" i="2" s="1"/>
  <c r="I20" i="2" s="1"/>
  <c r="L25" i="1"/>
  <c r="G25" i="1"/>
  <c r="G20" i="9" l="1"/>
  <c r="G20" i="2"/>
  <c r="I20" i="9" l="1"/>
  <c r="D46" i="3"/>
  <c r="B8" i="9"/>
  <c r="B7" i="9"/>
  <c r="D8" i="1"/>
  <c r="J19" i="9"/>
  <c r="D19" i="9"/>
  <c r="H19" i="2"/>
  <c r="D19" i="2"/>
  <c r="E19" i="2" s="1"/>
  <c r="I19" i="2" s="1"/>
  <c r="G19" i="2" s="1"/>
  <c r="L24" i="1"/>
  <c r="L27" i="1" s="1"/>
  <c r="G24" i="1"/>
  <c r="G27" i="1" s="1"/>
  <c r="H27" i="1" s="1"/>
  <c r="M27" i="1" s="1"/>
  <c r="B19" i="9"/>
  <c r="B19" i="2"/>
  <c r="J24" i="1"/>
  <c r="J27" i="1" s="1"/>
  <c r="E19" i="9" l="1"/>
  <c r="K19" i="9" s="1"/>
  <c r="K27" i="1"/>
  <c r="G19" i="9"/>
  <c r="L44" i="3"/>
  <c r="J18" i="9"/>
  <c r="J17" i="9"/>
  <c r="J16" i="9"/>
  <c r="J15" i="9"/>
  <c r="J14" i="9"/>
  <c r="J13" i="9"/>
  <c r="J12" i="9"/>
  <c r="J11" i="9"/>
  <c r="D18" i="9"/>
  <c r="D23" i="9" s="1"/>
  <c r="D7" i="9" s="1"/>
  <c r="J23" i="9" l="1"/>
  <c r="I19" i="9"/>
  <c r="H18" i="2"/>
  <c r="H17" i="2"/>
  <c r="H16" i="2"/>
  <c r="H15" i="2"/>
  <c r="H14" i="2"/>
  <c r="H13" i="2"/>
  <c r="H12" i="2"/>
  <c r="H11" i="2"/>
  <c r="D18" i="2"/>
  <c r="D17" i="2"/>
  <c r="D16" i="2"/>
  <c r="D15" i="2"/>
  <c r="D14" i="2"/>
  <c r="D13" i="2"/>
  <c r="D12" i="2"/>
  <c r="D11" i="2"/>
  <c r="H23" i="2" l="1"/>
  <c r="H7" i="2" s="1"/>
  <c r="D23" i="2"/>
  <c r="D7" i="2" s="1"/>
  <c r="L22" i="1"/>
  <c r="L21" i="1"/>
  <c r="L20" i="1"/>
  <c r="L18" i="1"/>
  <c r="L17" i="1"/>
  <c r="L16" i="1"/>
  <c r="L14" i="1"/>
  <c r="L13" i="1"/>
  <c r="L12" i="1"/>
  <c r="G22" i="1"/>
  <c r="G21" i="1"/>
  <c r="G20" i="1"/>
  <c r="G18" i="1"/>
  <c r="G17" i="1"/>
  <c r="G16" i="1"/>
  <c r="G14" i="1"/>
  <c r="G13" i="1"/>
  <c r="G12" i="1"/>
  <c r="J22" i="1"/>
  <c r="J21" i="1"/>
  <c r="J20" i="1"/>
  <c r="J18" i="1"/>
  <c r="J17" i="1"/>
  <c r="J16" i="1"/>
  <c r="J14" i="1"/>
  <c r="J13" i="1"/>
  <c r="J12" i="1"/>
  <c r="I6" i="1" l="1"/>
  <c r="I17" i="9" l="1"/>
  <c r="B18" i="9"/>
  <c r="B18" i="2"/>
  <c r="E18" i="2" s="1"/>
  <c r="E23" i="1"/>
  <c r="G23" i="1"/>
  <c r="H23" i="1" l="1"/>
  <c r="M23" i="1" s="1"/>
  <c r="E18" i="9"/>
  <c r="K18" i="9" s="1"/>
  <c r="G18" i="9" s="1"/>
  <c r="G23" i="9" s="1"/>
  <c r="G7" i="9" s="1"/>
  <c r="I18" i="2"/>
  <c r="G18" i="2" s="1"/>
  <c r="B29" i="9"/>
  <c r="I18" i="9" l="1"/>
  <c r="I23" i="9" s="1"/>
  <c r="I7" i="9" s="1"/>
  <c r="I21" i="3"/>
  <c r="I20" i="3"/>
  <c r="B8" i="2" l="1"/>
  <c r="L23" i="1" l="1"/>
  <c r="B17" i="9" l="1"/>
  <c r="E17" i="9" s="1"/>
  <c r="J23" i="1"/>
  <c r="K23" i="1" s="1"/>
  <c r="B17" i="2"/>
  <c r="E17" i="2" s="1"/>
  <c r="K17" i="9" l="1"/>
  <c r="I17" i="2"/>
  <c r="G17" i="2" l="1"/>
  <c r="A16" i="10" l="1"/>
  <c r="B16" i="9" l="1"/>
  <c r="E16" i="9" s="1"/>
  <c r="K16" i="9" s="1"/>
  <c r="B16" i="2"/>
  <c r="E16" i="2"/>
  <c r="E8" i="2"/>
  <c r="E8" i="9"/>
  <c r="K8" i="9" s="1"/>
  <c r="G8" i="9" s="1"/>
  <c r="I8" i="9" s="1"/>
  <c r="I8" i="2" l="1"/>
  <c r="G8" i="2" s="1"/>
  <c r="I16" i="2"/>
  <c r="G16" i="2" s="1"/>
  <c r="B8" i="3"/>
  <c r="E8" i="3" s="1"/>
  <c r="E21" i="3"/>
  <c r="B33" i="3"/>
  <c r="E46" i="3"/>
  <c r="H46" i="3" s="1"/>
  <c r="L46" i="3" s="1"/>
  <c r="D45" i="3"/>
  <c r="E33" i="3" l="1"/>
  <c r="I33" i="3" s="1"/>
  <c r="G33" i="3" s="1"/>
  <c r="B15" i="2"/>
  <c r="E19" i="1"/>
  <c r="E15" i="2" l="1"/>
  <c r="I15" i="2" l="1"/>
  <c r="G15" i="2" s="1"/>
  <c r="E20" i="3"/>
  <c r="B15" i="9"/>
  <c r="E15" i="9" s="1"/>
  <c r="K15" i="9" s="1"/>
  <c r="B39" i="5" l="1"/>
  <c r="L19" i="1" l="1"/>
  <c r="G19" i="1"/>
  <c r="H19" i="1" s="1"/>
  <c r="M19" i="1" s="1"/>
  <c r="B14" i="2" l="1"/>
  <c r="E14" i="2" s="1"/>
  <c r="B14" i="9"/>
  <c r="E14" i="9" s="1"/>
  <c r="K14" i="9" s="1"/>
  <c r="J19" i="1"/>
  <c r="F28" i="1"/>
  <c r="F7" i="1" s="1"/>
  <c r="I14" i="2" l="1"/>
  <c r="K19" i="1"/>
  <c r="G14" i="2" l="1"/>
  <c r="B13" i="9" l="1"/>
  <c r="E13" i="9" s="1"/>
  <c r="K13" i="9" s="1"/>
  <c r="B13" i="2" l="1"/>
  <c r="E13" i="2" s="1"/>
  <c r="I13" i="2" l="1"/>
  <c r="G13" i="2" s="1"/>
  <c r="L15" i="1"/>
  <c r="L28" i="1" s="1"/>
  <c r="L7" i="1" s="1"/>
  <c r="B12" i="9" l="1"/>
  <c r="E12" i="9" s="1"/>
  <c r="K12" i="9" s="1"/>
  <c r="B12" i="2"/>
  <c r="E12" i="2" s="1"/>
  <c r="I12" i="2" l="1"/>
  <c r="G12" i="2" s="1"/>
  <c r="J15" i="1"/>
  <c r="J28" i="1" s="1"/>
  <c r="J7" i="1" s="1"/>
  <c r="E23" i="2"/>
  <c r="E7" i="2" s="1"/>
  <c r="G15" i="1" l="1"/>
  <c r="G28" i="1" s="1"/>
  <c r="G7" i="1" s="1"/>
  <c r="E23" i="9" l="1"/>
  <c r="E7" i="9" s="1"/>
  <c r="K7" i="9" s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D7" i="1" l="1"/>
  <c r="B50" i="3" l="1"/>
  <c r="E11" i="9" l="1"/>
  <c r="E11" i="2"/>
  <c r="B36" i="1"/>
  <c r="K11" i="9" l="1"/>
  <c r="K23" i="9" s="1"/>
  <c r="I11" i="2"/>
  <c r="I23" i="2" s="1"/>
  <c r="I7" i="2" s="1"/>
  <c r="G11" i="2"/>
  <c r="G23" i="2" s="1"/>
  <c r="G7" i="2" s="1"/>
  <c r="B40" i="6" l="1"/>
  <c r="B38" i="4"/>
  <c r="B29" i="2"/>
  <c r="B7" i="2" l="1"/>
  <c r="J8" i="3" l="1"/>
  <c r="I7" i="3"/>
  <c r="E7" i="1" l="1"/>
  <c r="H7" i="1" s="1"/>
  <c r="M7" i="1" s="1"/>
  <c r="K7" i="1" s="1"/>
  <c r="E15" i="1"/>
  <c r="H15" i="1" s="1"/>
  <c r="M15" i="1" s="1"/>
  <c r="H28" i="1" l="1"/>
  <c r="M28" i="1"/>
  <c r="K15" i="1"/>
  <c r="K28" i="1" s="1"/>
  <c r="E8" i="1" s="1"/>
  <c r="H8" i="1" s="1"/>
  <c r="M8" i="1" s="1"/>
  <c r="K8" i="1" s="1"/>
</calcChain>
</file>

<file path=xl/sharedStrings.xml><?xml version="1.0" encoding="utf-8"?>
<sst xmlns="http://schemas.openxmlformats.org/spreadsheetml/2006/main" count="506" uniqueCount="169">
  <si>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</si>
  <si>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</si>
  <si>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</si>
  <si>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</si>
  <si>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</si>
  <si>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</si>
  <si>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</si>
  <si>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</si>
  <si>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</si>
  <si>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</si>
  <si>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</si>
  <si>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</si>
  <si>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</si>
  <si>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</si>
  <si>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</si>
  <si>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</si>
  <si>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</si>
  <si>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</si>
  <si>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</si>
  <si>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</si>
  <si>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</si>
  <si>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</si>
  <si>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</si>
  <si>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</si>
  <si>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</si>
  <si>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</si>
  <si>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</si>
  <si>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</si>
  <si>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</si>
  <si>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</si>
  <si>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</si>
  <si>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</si>
  <si>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</si>
  <si>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2019/20</t>
  </si>
  <si>
    <r>
      <t>2020/21</t>
    </r>
    <r>
      <rPr>
        <vertAlign val="superscript"/>
        <sz val="11"/>
        <rFont val="Arial"/>
        <family val="2"/>
      </rPr>
      <t>1</t>
    </r>
  </si>
  <si>
    <r>
      <t>2021/22</t>
    </r>
    <r>
      <rPr>
        <vertAlign val="superscript"/>
        <sz val="11"/>
        <rFont val="Arial"/>
        <family val="2"/>
      </rPr>
      <t>2</t>
    </r>
  </si>
  <si>
    <t>Soybeans: Quarterly U.S. supply and disappearance</t>
  </si>
  <si>
    <t>2020/21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</si>
  <si>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</si>
  <si>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</si>
  <si>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</si>
  <si>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</si>
  <si>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</si>
  <si>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</si>
  <si>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</si>
  <si>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</si>
  <si>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</si>
  <si>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</si>
  <si>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</si>
  <si>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</si>
  <si>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</si>
  <si>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</si>
  <si>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</si>
  <si>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</si>
  <si>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</si>
  <si>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t>Total to Date</t>
  </si>
  <si>
    <r>
      <rPr>
        <sz val="11"/>
        <rFont val="Arial"/>
        <family val="2"/>
      </rPr>
      <t>NA: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</si>
  <si>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</si>
  <si>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</si>
  <si>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</si>
  <si>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</si>
  <si>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</si>
  <si>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</si>
  <si>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</si>
  <si>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</si>
  <si>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</si>
  <si>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</si>
  <si>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</si>
  <si>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</si>
  <si>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NA: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</si>
  <si>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</si>
  <si>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</si>
  <si>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</si>
  <si>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</si>
  <si>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</si>
  <si>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</si>
  <si>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</si>
  <si>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</si>
  <si>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NA: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</si>
  <si>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</si>
  <si>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</si>
  <si>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</si>
  <si>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</si>
  <si>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</si>
  <si>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</si>
  <si>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</si>
  <si>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</si>
  <si>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</si>
  <si>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</si>
  <si>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</si>
  <si>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</si>
  <si>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</si>
  <si>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</si>
  <si>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</si>
  <si>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residual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</si>
  <si>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</si>
  <si>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</si>
  <si>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</si>
  <si>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</si>
  <si>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</si>
  <si>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</si>
  <si>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</si>
  <si>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</si>
  <si>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</si>
  <si>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</si>
  <si>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</si>
  <si>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</si>
  <si>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</si>
  <si>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</si>
  <si>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</si>
  <si>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</si>
  <si>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</si>
  <si>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</si>
  <si>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</si>
  <si>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</si>
  <si>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</si>
  <si>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</si>
  <si>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</si>
  <si>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</si>
  <si>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</si>
  <si>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</si>
  <si>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</si>
  <si>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</si>
  <si>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</si>
  <si>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</si>
  <si>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</si>
  <si>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Sunflowerseed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</si>
  <si>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</si>
  <si>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</si>
  <si>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</si>
  <si>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5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</si>
  <si>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</si>
  <si>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</si>
  <si>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</si>
  <si>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</si>
  <si>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</si>
  <si>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tallow </t>
    </r>
    <r>
      <rPr>
        <vertAlign val="superscript"/>
        <sz val="11"/>
        <rFont val="Arial"/>
        <family val="2"/>
      </rPr>
      <t xml:space="preserve">5 </t>
    </r>
  </si>
  <si>
    <t>------------------------------------------------------- Cents per pound----------------------------------------------</t>
  </si>
  <si>
    <r>
      <t>2020/21</t>
    </r>
    <r>
      <rPr>
        <vertAlign val="superscript"/>
        <sz val="11"/>
        <rFont val="Arial"/>
        <family val="2"/>
      </rPr>
      <t>6</t>
    </r>
  </si>
  <si>
    <r>
      <t>2021/22</t>
    </r>
    <r>
      <rPr>
        <vertAlign val="superscript"/>
        <sz val="11"/>
        <rFont val="Arial"/>
        <family val="2"/>
      </rPr>
      <t>6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</si>
  <si>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</si>
  <si>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</si>
  <si>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</si>
  <si>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</si>
  <si>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</si>
  <si>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</si>
  <si>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</si>
  <si>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</si>
  <si>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</si>
  <si>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</si>
  <si>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</si>
  <si>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</si>
  <si>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r>
      <t>2020/21</t>
    </r>
    <r>
      <rPr>
        <vertAlign val="superscript"/>
        <sz val="11"/>
        <rFont val="Arial"/>
        <family val="2"/>
      </rPr>
      <t>7</t>
    </r>
  </si>
  <si>
    <r>
      <t>2021/22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</si>
  <si>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</si>
  <si>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7 Preliminary. 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</si>
  <si>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</si>
  <si>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t>Marketing year</t>
  </si>
  <si>
    <t>Biofuel</t>
  </si>
  <si>
    <t>Month</t>
  </si>
  <si>
    <t>Biodiesel</t>
  </si>
  <si>
    <t>Rest of the world</t>
  </si>
  <si>
    <t>Export</t>
  </si>
  <si>
    <t>Contact: Aaron M. Ates; Maria Bukowski</t>
  </si>
  <si>
    <t>Food and other</t>
  </si>
  <si>
    <t>Renewable diesel fuel</t>
  </si>
  <si>
    <t>Other biofuels</t>
  </si>
  <si>
    <t>Russia and Ukraine</t>
  </si>
  <si>
    <t>Food and other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</si>
</sst>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_);\(#,##0.0\)"/>
    <numFmt numFmtId="173" formatCode="_(* #,##0.00_);_(* \(#,##0.00\);_(* &quot;-&quot;_);_(@_)"/>
    <numFmt numFmtId="174" formatCode="_(* #,##0.000_);_(* \(#,##0.000\);_(* &quot;-&quot;_);_(@_)"/>
    <numFmt numFmtId="175" formatCode="_(* #,##0.0_);_(* \(#,##0.0\);_(* &quot;-&quot;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24" fillId="0" borderId="0"/>
    <xf numFmtId="0" fontId="9" fillId="0" borderId="0"/>
    <xf numFmtId="0" fontId="8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</cellStyleXfs>
  <cellXfs count="169">
    <xf numFmtId="0" fontId="0" fillId="0" borderId="0" xfId="0"/>
    <xf numFmtId="0" fontId="11" fillId="0" borderId="0" xfId="8" applyFont="1"/>
    <xf numFmtId="0" fontId="12" fillId="0" borderId="0" xfId="8" applyFont="1"/>
    <xf numFmtId="0" fontId="17" fillId="0" borderId="0" xfId="8" applyFont="1" applyFill="1"/>
    <xf numFmtId="0" fontId="18" fillId="0" borderId="0" xfId="8" applyFont="1"/>
    <xf numFmtId="169" fontId="19" fillId="0" borderId="0" xfId="1" applyNumberFormat="1" applyFont="1" applyFill="1" applyAlignment="1">
      <alignment horizontal="right" indent="1"/>
    </xf>
    <xf numFmtId="169" fontId="19" fillId="0" borderId="0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right" indent="1"/>
    </xf>
    <xf numFmtId="0" fontId="25" fillId="0" borderId="0" xfId="7" applyFont="1" applyAlignment="1">
      <alignment horizontal="left"/>
    </xf>
    <xf numFmtId="0" fontId="27" fillId="0" borderId="0" xfId="5" applyFont="1" applyAlignment="1" applyProtection="1"/>
    <xf numFmtId="14" fontId="25" fillId="0" borderId="0" xfId="7" applyNumberFormat="1" applyFont="1" applyAlignment="1">
      <alignment horizontal="left"/>
    </xf>
    <xf numFmtId="0" fontId="27" fillId="0" borderId="0" xfId="4" applyFont="1" applyAlignment="1" applyProtection="1"/>
    <xf numFmtId="0" fontId="19" fillId="0" borderId="0" xfId="7" quotePrefix="1" applyFont="1" applyAlignment="1">
      <alignment horizontal="left"/>
    </xf>
    <xf numFmtId="0" fontId="19" fillId="0" borderId="0" xfId="8" applyFont="1" applyBorder="1" applyAlignment="1">
      <alignment wrapText="1"/>
    </xf>
    <xf numFmtId="169" fontId="19" fillId="0" borderId="0" xfId="1" applyNumberFormat="1" applyFont="1" applyFill="1" applyBorder="1" applyAlignment="1">
      <alignment horizontal="right"/>
    </xf>
    <xf numFmtId="169" fontId="19" fillId="0" borderId="0" xfId="0" applyNumberFormat="1" applyFont="1" applyFill="1"/>
    <xf numFmtId="2" fontId="19" fillId="0" borderId="1" xfId="0" applyNumberFormat="1" applyFont="1" applyFill="1" applyBorder="1" applyAlignment="1">
      <alignment horizontal="right" indent="2"/>
    </xf>
    <xf numFmtId="0" fontId="19" fillId="0" borderId="1" xfId="0" applyFont="1" applyFill="1" applyBorder="1"/>
    <xf numFmtId="0" fontId="0" fillId="0" borderId="0" xfId="0" applyFill="1"/>
    <xf numFmtId="0" fontId="19" fillId="0" borderId="0" xfId="0" applyFont="1" applyFill="1"/>
    <xf numFmtId="0" fontId="19" fillId="0" borderId="2" xfId="0" applyFont="1" applyFill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0" fillId="0" borderId="2" xfId="0" applyFill="1" applyBorder="1"/>
    <xf numFmtId="0" fontId="19" fillId="0" borderId="0" xfId="0" applyFont="1" applyFill="1" applyBorder="1"/>
    <xf numFmtId="0" fontId="19" fillId="0" borderId="2" xfId="0" applyFont="1" applyFill="1" applyBorder="1" applyAlignment="1">
      <alignment horizontal="left"/>
    </xf>
    <xf numFmtId="0" fontId="19" fillId="0" borderId="0" xfId="0" applyFont="1" applyFill="1" applyAlignment="1">
      <alignment horizontal="right"/>
    </xf>
    <xf numFmtId="16" fontId="19" fillId="0" borderId="1" xfId="0" quotePrefix="1" applyNumberFormat="1" applyFont="1" applyFill="1" applyBorder="1"/>
    <xf numFmtId="16" fontId="19" fillId="0" borderId="1" xfId="0" applyNumberFormat="1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right"/>
    </xf>
    <xf numFmtId="0" fontId="19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0" fillId="0" borderId="3" xfId="0" quotePrefix="1" applyFont="1" applyFill="1" applyBorder="1" applyAlignment="1">
      <alignment horizontal="center"/>
    </xf>
    <xf numFmtId="0" fontId="20" fillId="0" borderId="0" xfId="0" quotePrefix="1" applyFont="1" applyFill="1" applyAlignment="1">
      <alignment horizontal="right"/>
    </xf>
    <xf numFmtId="167" fontId="19" fillId="0" borderId="0" xfId="0" applyNumberFormat="1" applyFont="1" applyFill="1" applyAlignment="1">
      <alignment horizontal="center"/>
    </xf>
    <xf numFmtId="165" fontId="19" fillId="0" borderId="0" xfId="1" applyNumberFormat="1" applyFont="1" applyFill="1" applyAlignment="1">
      <alignment horizontal="left"/>
    </xf>
    <xf numFmtId="165" fontId="19" fillId="0" borderId="0" xfId="1" applyNumberFormat="1" applyFont="1" applyFill="1" applyAlignment="1">
      <alignment horizontal="center"/>
    </xf>
    <xf numFmtId="3" fontId="19" fillId="0" borderId="0" xfId="1" applyNumberFormat="1" applyFont="1" applyFill="1" applyBorder="1" applyAlignment="1">
      <alignment horizontal="right" indent="1"/>
    </xf>
    <xf numFmtId="164" fontId="19" fillId="0" borderId="0" xfId="1" applyNumberFormat="1" applyFont="1" applyFill="1" applyBorder="1"/>
    <xf numFmtId="164" fontId="19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25" fillId="0" borderId="0" xfId="0" applyFont="1" applyFill="1"/>
    <xf numFmtId="169" fontId="19" fillId="0" borderId="0" xfId="1" quotePrefix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center"/>
    </xf>
    <xf numFmtId="164" fontId="19" fillId="0" borderId="0" xfId="1" quotePrefix="1" applyNumberFormat="1" applyFont="1" applyFill="1" applyBorder="1" applyAlignment="1">
      <alignment horizontal="center"/>
    </xf>
    <xf numFmtId="169" fontId="19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9" fillId="0" borderId="0" xfId="0" applyNumberFormat="1" applyFont="1" applyFill="1"/>
    <xf numFmtId="169" fontId="19" fillId="0" borderId="1" xfId="1" applyNumberFormat="1" applyFont="1" applyFill="1" applyBorder="1" applyAlignment="1">
      <alignment horizontal="right" indent="1"/>
    </xf>
    <xf numFmtId="164" fontId="19" fillId="0" borderId="0" xfId="1" applyNumberFormat="1" applyFont="1" applyFill="1"/>
    <xf numFmtId="14" fontId="19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9" fillId="0" borderId="0" xfId="1" applyNumberFormat="1" applyFont="1" applyFill="1" applyAlignment="1">
      <alignment horizontal="right" indent="2"/>
    </xf>
    <xf numFmtId="3" fontId="19" fillId="0" borderId="0" xfId="1" applyNumberFormat="1" applyFont="1" applyFill="1" applyAlignment="1">
      <alignment horizontal="right" indent="1"/>
    </xf>
    <xf numFmtId="3" fontId="19" fillId="0" borderId="0" xfId="1" applyNumberFormat="1" applyFont="1" applyFill="1" applyAlignment="1">
      <alignment horizontal="center"/>
    </xf>
    <xf numFmtId="0" fontId="25" fillId="0" borderId="0" xfId="0" applyFont="1" applyFill="1" applyBorder="1"/>
    <xf numFmtId="169" fontId="19" fillId="0" borderId="0" xfId="1" applyNumberFormat="1" applyFont="1" applyFill="1" applyBorder="1" applyAlignment="1">
      <alignment horizontal="right" indent="2"/>
    </xf>
    <xf numFmtId="169" fontId="19" fillId="0" borderId="1" xfId="1" applyNumberFormat="1" applyFont="1" applyFill="1" applyBorder="1" applyAlignment="1">
      <alignment horizontal="right" indent="2"/>
    </xf>
    <xf numFmtId="0" fontId="21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9" fillId="0" borderId="0" xfId="0" applyNumberFormat="1" applyFont="1" applyFill="1" applyBorder="1"/>
    <xf numFmtId="169" fontId="19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right"/>
    </xf>
    <xf numFmtId="16" fontId="19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right" indent="2"/>
    </xf>
    <xf numFmtId="170" fontId="19" fillId="0" borderId="0" xfId="0" applyNumberFormat="1" applyFont="1" applyFill="1" applyBorder="1"/>
    <xf numFmtId="43" fontId="19" fillId="0" borderId="0" xfId="1" quotePrefix="1" applyNumberFormat="1" applyFont="1" applyFill="1" applyBorder="1" applyAlignment="1">
      <alignment horizontal="center"/>
    </xf>
    <xf numFmtId="166" fontId="19" fillId="0" borderId="0" xfId="1" quotePrefix="1" applyNumberFormat="1" applyFont="1" applyFill="1" applyBorder="1" applyAlignment="1">
      <alignment horizontal="center"/>
    </xf>
    <xf numFmtId="43" fontId="19" fillId="0" borderId="0" xfId="1" quotePrefix="1" applyFont="1" applyFill="1" applyBorder="1" applyAlignment="1">
      <alignment horizontal="center"/>
    </xf>
    <xf numFmtId="43" fontId="19" fillId="0" borderId="0" xfId="1" applyNumberFormat="1" applyFont="1" applyFill="1" applyBorder="1" applyAlignment="1">
      <alignment horizontal="center"/>
    </xf>
    <xf numFmtId="0" fontId="25" fillId="0" borderId="0" xfId="0" quotePrefix="1" applyFont="1" applyFill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indent="1"/>
    </xf>
    <xf numFmtId="0" fontId="19" fillId="0" borderId="3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20" fillId="0" borderId="3" xfId="0" quotePrefix="1" applyFont="1" applyFill="1" applyBorder="1" applyAlignment="1"/>
    <xf numFmtId="0" fontId="20" fillId="0" borderId="3" xfId="0" applyFont="1" applyFill="1" applyBorder="1" applyAlignment="1"/>
    <xf numFmtId="43" fontId="19" fillId="0" borderId="0" xfId="1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43" fontId="19" fillId="0" borderId="0" xfId="0" applyNumberFormat="1" applyFont="1" applyFill="1"/>
    <xf numFmtId="0" fontId="14" fillId="0" borderId="0" xfId="0" applyFont="1" applyFill="1"/>
    <xf numFmtId="2" fontId="0" fillId="0" borderId="0" xfId="0" applyNumberFormat="1" applyFill="1"/>
    <xf numFmtId="165" fontId="19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9" fillId="0" borderId="0" xfId="1" applyFont="1" applyFill="1" applyBorder="1" applyAlignment="1">
      <alignment horizontal="center"/>
    </xf>
    <xf numFmtId="43" fontId="0" fillId="0" borderId="0" xfId="1" applyFont="1" applyFill="1"/>
    <xf numFmtId="43" fontId="10" fillId="0" borderId="0" xfId="1" applyFont="1" applyFill="1"/>
    <xf numFmtId="0" fontId="23" fillId="0" borderId="0" xfId="0" applyFont="1" applyFill="1" applyAlignment="1">
      <alignment vertical="center"/>
    </xf>
    <xf numFmtId="168" fontId="0" fillId="0" borderId="0" xfId="0" applyNumberFormat="1" applyFill="1"/>
    <xf numFmtId="0" fontId="26" fillId="0" borderId="0" xfId="0" applyFont="1" applyFill="1"/>
    <xf numFmtId="168" fontId="19" fillId="0" borderId="0" xfId="0" applyNumberFormat="1" applyFont="1" applyFill="1"/>
    <xf numFmtId="2" fontId="19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9" fillId="0" borderId="3" xfId="0" applyFont="1" applyFill="1" applyBorder="1"/>
    <xf numFmtId="0" fontId="19" fillId="0" borderId="0" xfId="0" applyFont="1" applyFill="1" applyBorder="1" applyAlignment="1">
      <alignment horizontal="right"/>
    </xf>
    <xf numFmtId="37" fontId="19" fillId="0" borderId="0" xfId="1" applyNumberFormat="1" applyFont="1" applyFill="1" applyAlignment="1">
      <alignment horizontal="center"/>
    </xf>
    <xf numFmtId="37" fontId="19" fillId="0" borderId="0" xfId="1" applyNumberFormat="1" applyFont="1" applyFill="1" applyAlignment="1">
      <alignment horizontal="right" indent="2"/>
    </xf>
    <xf numFmtId="165" fontId="19" fillId="0" borderId="0" xfId="1" applyNumberFormat="1" applyFont="1" applyFill="1"/>
    <xf numFmtId="37" fontId="19" fillId="0" borderId="0" xfId="1" applyNumberFormat="1" applyFont="1" applyFill="1" applyAlignment="1">
      <alignment horizontal="right" indent="1"/>
    </xf>
    <xf numFmtId="37" fontId="19" fillId="0" borderId="0" xfId="1" applyNumberFormat="1" applyFont="1" applyFill="1" applyBorder="1" applyAlignment="1">
      <alignment horizontal="center"/>
    </xf>
    <xf numFmtId="37" fontId="19" fillId="0" borderId="0" xfId="1" applyNumberFormat="1" applyFont="1" applyFill="1" applyBorder="1" applyAlignment="1">
      <alignment horizontal="right" indent="2"/>
    </xf>
    <xf numFmtId="165" fontId="19" fillId="0" borderId="0" xfId="1" applyNumberFormat="1" applyFont="1" applyFill="1" applyBorder="1"/>
    <xf numFmtId="37" fontId="19" fillId="0" borderId="0" xfId="1" applyNumberFormat="1" applyFont="1" applyFill="1" applyBorder="1" applyAlignment="1">
      <alignment horizontal="right" indent="1"/>
    </xf>
    <xf numFmtId="37" fontId="19" fillId="0" borderId="1" xfId="1" applyNumberFormat="1" applyFont="1" applyFill="1" applyBorder="1" applyAlignment="1">
      <alignment horizontal="center"/>
    </xf>
    <xf numFmtId="37" fontId="19" fillId="0" borderId="1" xfId="1" applyNumberFormat="1" applyFont="1" applyFill="1" applyBorder="1" applyAlignment="1">
      <alignment horizontal="right" indent="2"/>
    </xf>
    <xf numFmtId="165" fontId="19" fillId="0" borderId="1" xfId="1" applyNumberFormat="1" applyFont="1" applyFill="1" applyBorder="1"/>
    <xf numFmtId="37" fontId="19" fillId="0" borderId="1" xfId="1" applyNumberFormat="1" applyFont="1" applyFill="1" applyBorder="1" applyAlignment="1">
      <alignment horizontal="right" indent="1"/>
    </xf>
    <xf numFmtId="9" fontId="19" fillId="0" borderId="0" xfId="12" applyFont="1" applyFill="1"/>
    <xf numFmtId="1" fontId="19" fillId="0" borderId="0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20" fillId="0" borderId="4" xfId="0" applyFont="1" applyFill="1" applyBorder="1" applyAlignment="1">
      <alignment horizontal="center"/>
    </xf>
    <xf numFmtId="14" fontId="19" fillId="0" borderId="0" xfId="0" applyNumberFormat="1" applyFont="1" applyFill="1" applyAlignment="1">
      <alignment horizontal="right" inden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3" fontId="0" fillId="0" borderId="0" xfId="0" applyNumberFormat="1" applyFill="1"/>
    <xf numFmtId="169" fontId="19" fillId="0" borderId="0" xfId="1" applyNumberFormat="1" applyFont="1" applyFill="1" applyAlignment="1">
      <alignment horizontal="center"/>
    </xf>
    <xf numFmtId="4" fontId="0" fillId="0" borderId="0" xfId="0" applyNumberFormat="1" applyFill="1"/>
    <xf numFmtId="2" fontId="14" fillId="0" borderId="0" xfId="0" applyNumberFormat="1" applyFont="1" applyFill="1"/>
    <xf numFmtId="0" fontId="29" fillId="0" borderId="1" xfId="29" applyFont="1" applyFill="1" applyBorder="1" applyAlignment="1">
      <alignment horizontal="center" wrapText="1"/>
    </xf>
    <xf numFmtId="0" fontId="28" fillId="0" borderId="0" xfId="29" applyFont="1" applyFill="1"/>
    <xf numFmtId="0" fontId="28" fillId="0" borderId="0" xfId="29" applyFont="1" applyFill="1" applyAlignment="1">
      <alignment horizontal="center"/>
    </xf>
    <xf numFmtId="41" fontId="28" fillId="0" borderId="0" xfId="32" applyNumberFormat="1" applyFont="1" applyFill="1" applyAlignment="1">
      <alignment horizontal="center"/>
    </xf>
    <xf numFmtId="41" fontId="28" fillId="0" borderId="0" xfId="32" applyNumberFormat="1" applyFont="1" applyFill="1"/>
    <xf numFmtId="165" fontId="31" fillId="0" borderId="0" xfId="1" applyNumberFormat="1" applyFont="1" applyFill="1"/>
    <xf numFmtId="0" fontId="21" fillId="0" borderId="3" xfId="0" applyFont="1" applyFill="1" applyBorder="1"/>
    <xf numFmtId="164" fontId="19" fillId="0" borderId="3" xfId="0" applyNumberFormat="1" applyFont="1" applyFill="1" applyBorder="1"/>
    <xf numFmtId="43" fontId="19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10" fillId="0" borderId="0" xfId="0" applyFont="1" applyAlignment="1"/>
    <xf numFmtId="0" fontId="29" fillId="0" borderId="1" xfId="29" applyFont="1" applyFill="1" applyBorder="1" applyAlignment="1">
      <alignment horizontal="center"/>
    </xf>
    <xf numFmtId="0" fontId="29" fillId="0" borderId="0" xfId="29" applyFont="1" applyFill="1" applyBorder="1" applyAlignment="1">
      <alignment horizontal="center" wrapText="1"/>
    </xf>
    <xf numFmtId="0" fontId="29" fillId="0" borderId="1" xfId="29" applyFont="1" applyBorder="1" applyAlignment="1">
      <alignment horizontal="center" wrapText="1"/>
    </xf>
    <xf numFmtId="0" fontId="32" fillId="0" borderId="0" xfId="0" quotePrefix="1" applyFont="1" applyAlignment="1">
      <alignment horizontal="center"/>
    </xf>
    <xf numFmtId="172" fontId="32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1" fontId="1" fillId="0" borderId="0" xfId="34" applyNumberFormat="1" applyFont="1" applyFill="1" applyAlignment="1">
      <alignment horizontal="center"/>
    </xf>
    <xf numFmtId="165" fontId="32" fillId="0" borderId="0" xfId="1" applyNumberFormat="1" applyFont="1" applyAlignment="1">
      <alignment horizontal="right"/>
    </xf>
    <xf numFmtId="0" fontId="29" fillId="0" borderId="1" xfId="29" applyFont="1" applyBorder="1" applyAlignment="1">
      <alignment horizontal="center"/>
    </xf>
    <xf numFmtId="1" fontId="10" fillId="0" borderId="0" xfId="0" applyNumberFormat="1" applyFont="1" applyAlignment="1"/>
    <xf numFmtId="1" fontId="0" fillId="0" borderId="0" xfId="0" applyNumberFormat="1"/>
    <xf numFmtId="41" fontId="28" fillId="0" borderId="0" xfId="29" applyNumberFormat="1" applyFont="1" applyFill="1"/>
    <xf numFmtId="41" fontId="28" fillId="0" borderId="0" xfId="29" applyNumberFormat="1" applyFont="1"/>
    <xf numFmtId="173" fontId="28" fillId="0" borderId="0" xfId="32" applyNumberFormat="1" applyFont="1" applyFill="1" applyAlignment="1">
      <alignment horizontal="center"/>
    </xf>
    <xf numFmtId="174" fontId="28" fillId="0" borderId="0" xfId="32" applyNumberFormat="1" applyFont="1" applyFill="1" applyAlignment="1">
      <alignment horizontal="center"/>
    </xf>
    <xf numFmtId="175" fontId="28" fillId="0" borderId="0" xfId="29" applyNumberFormat="1" applyFont="1" applyFill="1"/>
    <xf numFmtId="175" fontId="28" fillId="0" borderId="0" xfId="29" applyNumberFormat="1" applyFont="1"/>
    <xf numFmtId="0" fontId="17" fillId="0" borderId="1" xfId="0" quotePrefix="1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0" fillId="0" borderId="0" xfId="8" applyFont="1"/>
    <xf numFmtId="0" fontId="10" fillId="0" borderId="0" xfId="8" applyFont="1" applyFill="1"/>
    <xf numFmtId="0" fontId="10" fillId="0" borderId="0" xfId="0" applyFont="1" applyFill="1" applyBorder="1"/>
    <xf numFmtId="0" fontId="10" fillId="0" borderId="0" xfId="0" applyFont="1" applyFill="1"/>
    <xf numFmtId="0" fontId="19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2" xfId="0" quotePrefix="1" applyFont="1" applyFill="1" applyBorder="1" applyAlignment="1">
      <alignment horizontal="center"/>
    </xf>
    <xf numFmtId="0" fontId="20" fillId="0" borderId="5" xfId="0" quotePrefix="1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66FF"/>
      <color rgb="FF0000FF"/>
      <color rgb="FFFFFF00"/>
      <color rgb="FFFFCF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Historical and Projected Soybean Oil Supply and Demand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3.5498793668562022E-3"/>
          <c:y val="6.2894033000461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7677191837757089"/>
          <c:w val="0.88062975165261048"/>
          <c:h val="0.6396460455866295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1'!$B$1</c:f>
              <c:strCache>
                <c:ptCount val="1"/>
                <c:pt idx="0">
                  <c:v>Biofuel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1'!$A$2:$A$6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'Figure 1'!$B$2:$B$6</c:f>
              <c:numCache>
                <c:formatCode>_(* #,##0_);_(* \(#,##0\);_(* "-"_);_(@_)</c:formatCode>
                <c:ptCount val="5"/>
                <c:pt idx="0">
                  <c:v>7333.71</c:v>
                </c:pt>
                <c:pt idx="1">
                  <c:v>8663.2999999999993</c:v>
                </c:pt>
                <c:pt idx="2">
                  <c:v>8657.82</c:v>
                </c:pt>
                <c:pt idx="3">
                  <c:v>8850</c:v>
                </c:pt>
                <c:pt idx="4">
                  <c:v>11000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B-4933-B3CA-2C08627B6251}"/>
            </c:ext>
          </c:extLst>
        </c:ser>
        <c:ser>
          <c:idx val="1"/>
          <c:order val="2"/>
          <c:tx>
            <c:strRef>
              <c:f>'Figure 1'!$C$1</c:f>
              <c:strCache>
                <c:ptCount val="1"/>
                <c:pt idx="0">
                  <c:v>Food and other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1'!$A$2:$A$6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'Figure 1'!$C$2:$C$6</c:f>
              <c:numCache>
                <c:formatCode>_(* #,##0_);_(* \(#,##0\);_(* "-"_);_(@_)</c:formatCode>
                <c:ptCount val="5"/>
                <c:pt idx="0">
                  <c:v>14046.500607507569</c:v>
                </c:pt>
                <c:pt idx="1">
                  <c:v>14210.857005018133</c:v>
                </c:pt>
                <c:pt idx="2">
                  <c:v>13659.14198267788</c:v>
                </c:pt>
                <c:pt idx="3">
                  <c:v>14426.981507567336</c:v>
                </c:pt>
                <c:pt idx="4">
                  <c:v>14150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5B-4933-B3CA-2C08627B6251}"/>
            </c:ext>
          </c:extLst>
        </c:ser>
        <c:ser>
          <c:idx val="3"/>
          <c:order val="3"/>
          <c:tx>
            <c:strRef>
              <c:f>'Figure 1'!$D$1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1'!$A$2:$A$6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'Figure 1'!$D$2:$D$6</c:f>
              <c:numCache>
                <c:formatCode>_(* #,##0_);_(* \(#,##0\);_(* "-"_);_(@_)</c:formatCode>
                <c:ptCount val="5"/>
                <c:pt idx="0">
                  <c:v>2443.0375649191838</c:v>
                </c:pt>
                <c:pt idx="1">
                  <c:v>1940.4219679927719</c:v>
                </c:pt>
                <c:pt idx="2">
                  <c:v>2836.6907911634057</c:v>
                </c:pt>
                <c:pt idx="3">
                  <c:v>1723.4987866846579</c:v>
                </c:pt>
                <c:pt idx="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B-4933-B3CA-2C08627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0"/>
          <c:order val="1"/>
          <c:tx>
            <c:strRef>
              <c:f>'Figure 1'!$E$1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1'!$A$2:$A$6</c:f>
              <c:strCache>
                <c:ptCount val="5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  <c:pt idx="4">
                  <c:v>2021/22</c:v>
                </c:pt>
              </c:strCache>
            </c:strRef>
          </c:cat>
          <c:val>
            <c:numRef>
              <c:f>'Figure 1'!$E$2:$E$6</c:f>
              <c:numCache>
                <c:formatCode>_(* #,##0_);_(* \(#,##0\);_(* "-"_);_(@_)</c:formatCode>
                <c:ptCount val="5"/>
                <c:pt idx="0">
                  <c:v>23772.428</c:v>
                </c:pt>
                <c:pt idx="1">
                  <c:v>24197.199000000001</c:v>
                </c:pt>
                <c:pt idx="2">
                  <c:v>24911.125</c:v>
                </c:pt>
                <c:pt idx="3">
                  <c:v>25022.667000000001</c:v>
                </c:pt>
                <c:pt idx="4">
                  <c:v>25735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5B-4933-B3CA-2C08627B6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946230267258598"/>
              <c:y val="0.89392465255797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28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pounds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56867608835E-2"/>
              <c:y val="9.906865265218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30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033552550680767"/>
          <c:y val="0.11403858623751729"/>
          <c:w val="0.6489973244459144"/>
          <c:h val="6.7774181308875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Biomass-based Diesel Production</a:t>
            </a:r>
            <a:endParaRPr lang="en-US" sz="1050" b="1"/>
          </a:p>
        </c:rich>
      </c:tx>
      <c:layout>
        <c:manualLayout>
          <c:xMode val="edge"/>
          <c:yMode val="edge"/>
          <c:x val="1.4458792104600688E-3"/>
          <c:y val="6.28925230500033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60110426110306E-2"/>
          <c:y val="0.17323615317316104"/>
          <c:w val="0.87385084027579496"/>
          <c:h val="0.56978639208560466"/>
        </c:manualLayout>
      </c:layout>
      <c:areaChart>
        <c:grouping val="stacked"/>
        <c:varyColors val="0"/>
        <c:ser>
          <c:idx val="1"/>
          <c:order val="0"/>
          <c:tx>
            <c:strRef>
              <c:f>'Figure 2'!$B$1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numRef>
              <c:f>'Figure 2'!$A$2:$A$93</c:f>
              <c:numCache>
                <c:formatCode>mmm\-yy</c:formatCode>
                <c:ptCount val="9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</c:numCache>
            </c:numRef>
          </c:cat>
          <c:val>
            <c:numRef>
              <c:f>'Figure 2'!$B$2:$B$93</c:f>
              <c:numCache>
                <c:formatCode>0</c:formatCode>
                <c:ptCount val="92"/>
                <c:pt idx="0">
                  <c:v>72.540000000000006</c:v>
                </c:pt>
                <c:pt idx="1">
                  <c:v>75.643000000000001</c:v>
                </c:pt>
                <c:pt idx="2">
                  <c:v>99.177999999999997</c:v>
                </c:pt>
                <c:pt idx="3">
                  <c:v>93.352000000000004</c:v>
                </c:pt>
                <c:pt idx="4">
                  <c:v>106.31399999999999</c:v>
                </c:pt>
                <c:pt idx="5">
                  <c:v>111.07</c:v>
                </c:pt>
                <c:pt idx="6">
                  <c:v>122.887</c:v>
                </c:pt>
                <c:pt idx="7">
                  <c:v>125.437</c:v>
                </c:pt>
                <c:pt idx="8">
                  <c:v>115.67700000000001</c:v>
                </c:pt>
                <c:pt idx="9">
                  <c:v>122.988</c:v>
                </c:pt>
                <c:pt idx="10">
                  <c:v>109.639</c:v>
                </c:pt>
                <c:pt idx="11">
                  <c:v>124.254</c:v>
                </c:pt>
                <c:pt idx="12">
                  <c:v>72.546000000000006</c:v>
                </c:pt>
                <c:pt idx="13">
                  <c:v>77.736000000000004</c:v>
                </c:pt>
                <c:pt idx="14">
                  <c:v>97.673000000000002</c:v>
                </c:pt>
                <c:pt idx="15">
                  <c:v>107.85</c:v>
                </c:pt>
                <c:pt idx="16">
                  <c:v>116.94</c:v>
                </c:pt>
                <c:pt idx="17">
                  <c:v>121.824</c:v>
                </c:pt>
                <c:pt idx="18">
                  <c:v>121.07599999999999</c:v>
                </c:pt>
                <c:pt idx="19">
                  <c:v>123.176</c:v>
                </c:pt>
                <c:pt idx="20">
                  <c:v>104.119</c:v>
                </c:pt>
                <c:pt idx="21">
                  <c:v>106.467</c:v>
                </c:pt>
                <c:pt idx="22">
                  <c:v>105.883</c:v>
                </c:pt>
                <c:pt idx="23">
                  <c:v>108.057</c:v>
                </c:pt>
                <c:pt idx="24">
                  <c:v>104.57599999999999</c:v>
                </c:pt>
                <c:pt idx="25">
                  <c:v>105.154</c:v>
                </c:pt>
                <c:pt idx="26">
                  <c:v>120.15900000000001</c:v>
                </c:pt>
                <c:pt idx="27">
                  <c:v>119.95099999999999</c:v>
                </c:pt>
                <c:pt idx="28">
                  <c:v>135.34399999999999</c:v>
                </c:pt>
                <c:pt idx="29">
                  <c:v>134.62</c:v>
                </c:pt>
                <c:pt idx="30">
                  <c:v>139.887</c:v>
                </c:pt>
                <c:pt idx="31">
                  <c:v>142.17699999999999</c:v>
                </c:pt>
                <c:pt idx="32">
                  <c:v>134.667</c:v>
                </c:pt>
                <c:pt idx="33">
                  <c:v>144.19200000000001</c:v>
                </c:pt>
                <c:pt idx="34">
                  <c:v>143.15199999999999</c:v>
                </c:pt>
                <c:pt idx="35">
                  <c:v>143.851</c:v>
                </c:pt>
                <c:pt idx="36">
                  <c:v>92.757000000000005</c:v>
                </c:pt>
                <c:pt idx="37">
                  <c:v>93.983000000000004</c:v>
                </c:pt>
                <c:pt idx="38">
                  <c:v>115.973</c:v>
                </c:pt>
                <c:pt idx="39">
                  <c:v>126.821</c:v>
                </c:pt>
                <c:pt idx="40">
                  <c:v>136.18100000000001</c:v>
                </c:pt>
                <c:pt idx="41">
                  <c:v>140.459</c:v>
                </c:pt>
                <c:pt idx="42">
                  <c:v>149.51300000000001</c:v>
                </c:pt>
                <c:pt idx="43">
                  <c:v>149.48599999999999</c:v>
                </c:pt>
                <c:pt idx="44">
                  <c:v>147.29300000000001</c:v>
                </c:pt>
                <c:pt idx="45">
                  <c:v>147.624</c:v>
                </c:pt>
                <c:pt idx="46">
                  <c:v>147.97999999999999</c:v>
                </c:pt>
                <c:pt idx="47">
                  <c:v>147.63900000000001</c:v>
                </c:pt>
                <c:pt idx="48">
                  <c:v>125.52500000000001</c:v>
                </c:pt>
                <c:pt idx="49">
                  <c:v>127.94499999999999</c:v>
                </c:pt>
                <c:pt idx="50">
                  <c:v>149.12700000000001</c:v>
                </c:pt>
                <c:pt idx="51">
                  <c:v>142.52500000000001</c:v>
                </c:pt>
                <c:pt idx="52">
                  <c:v>151.31200000000001</c:v>
                </c:pt>
                <c:pt idx="53">
                  <c:v>158.86699999999999</c:v>
                </c:pt>
                <c:pt idx="54">
                  <c:v>166.33099999999999</c:v>
                </c:pt>
                <c:pt idx="55">
                  <c:v>172.28</c:v>
                </c:pt>
                <c:pt idx="56">
                  <c:v>164.39599999999999</c:v>
                </c:pt>
                <c:pt idx="57">
                  <c:v>170.952</c:v>
                </c:pt>
                <c:pt idx="58">
                  <c:v>160.273</c:v>
                </c:pt>
                <c:pt idx="59">
                  <c:v>167.785</c:v>
                </c:pt>
                <c:pt idx="60">
                  <c:v>143.917</c:v>
                </c:pt>
                <c:pt idx="61">
                  <c:v>130.529</c:v>
                </c:pt>
                <c:pt idx="62">
                  <c:v>140.82499999999999</c:v>
                </c:pt>
                <c:pt idx="63">
                  <c:v>152.149</c:v>
                </c:pt>
                <c:pt idx="64">
                  <c:v>154.59</c:v>
                </c:pt>
                <c:pt idx="65">
                  <c:v>141.553</c:v>
                </c:pt>
                <c:pt idx="66">
                  <c:v>158.61000000000001</c:v>
                </c:pt>
                <c:pt idx="67">
                  <c:v>155.898</c:v>
                </c:pt>
                <c:pt idx="68">
                  <c:v>141.846</c:v>
                </c:pt>
                <c:pt idx="69">
                  <c:v>144.31399999999999</c:v>
                </c:pt>
                <c:pt idx="70">
                  <c:v>127.42400000000001</c:v>
                </c:pt>
                <c:pt idx="71">
                  <c:v>132.85</c:v>
                </c:pt>
                <c:pt idx="72">
                  <c:v>134.233</c:v>
                </c:pt>
                <c:pt idx="73">
                  <c:v>131.82900000000001</c:v>
                </c:pt>
                <c:pt idx="74">
                  <c:v>150.94499999999999</c:v>
                </c:pt>
                <c:pt idx="75">
                  <c:v>143.72900000000001</c:v>
                </c:pt>
                <c:pt idx="76">
                  <c:v>152.47999999999999</c:v>
                </c:pt>
                <c:pt idx="77">
                  <c:v>150.80000000000001</c:v>
                </c:pt>
                <c:pt idx="78">
                  <c:v>161.66900000000001</c:v>
                </c:pt>
                <c:pt idx="79">
                  <c:v>162.60900000000001</c:v>
                </c:pt>
                <c:pt idx="80">
                  <c:v>159.161</c:v>
                </c:pt>
                <c:pt idx="81">
                  <c:v>157.203</c:v>
                </c:pt>
                <c:pt idx="82">
                  <c:v>152.06700000000001</c:v>
                </c:pt>
                <c:pt idx="83">
                  <c:v>157.97399999999999</c:v>
                </c:pt>
                <c:pt idx="84">
                  <c:v>130.83000000000001</c:v>
                </c:pt>
                <c:pt idx="85">
                  <c:v>101.05200000000001</c:v>
                </c:pt>
                <c:pt idx="86">
                  <c:v>141.6</c:v>
                </c:pt>
                <c:pt idx="87">
                  <c:v>134.80799999999999</c:v>
                </c:pt>
                <c:pt idx="88">
                  <c:v>148.56</c:v>
                </c:pt>
                <c:pt idx="89">
                  <c:v>136.119</c:v>
                </c:pt>
                <c:pt idx="90">
                  <c:v>140.125</c:v>
                </c:pt>
                <c:pt idx="91">
                  <c:v>139.65600000000001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7-4E46-896D-7A0D8B096427}"/>
            </c:ext>
          </c:extLst>
        </c:ser>
        <c:ser>
          <c:idx val="0"/>
          <c:order val="1"/>
          <c:tx>
            <c:strRef>
              <c:f>'Figure 2'!$C$1</c:f>
              <c:strCache>
                <c:ptCount val="1"/>
                <c:pt idx="0">
                  <c:v>Renewable diesel fuel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numRef>
              <c:f>'Figure 2'!$A$2:$A$93</c:f>
              <c:numCache>
                <c:formatCode>mmm\-yy</c:formatCode>
                <c:ptCount val="9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</c:numCache>
            </c:numRef>
          </c:cat>
          <c:val>
            <c:numRef>
              <c:f>'Figure 2'!$C$2:$C$93</c:f>
              <c:numCache>
                <c:formatCode>0</c:formatCode>
                <c:ptCount val="92"/>
                <c:pt idx="0">
                  <c:v>10.329000000000001</c:v>
                </c:pt>
                <c:pt idx="1">
                  <c:v>12.292999999999999</c:v>
                </c:pt>
                <c:pt idx="2">
                  <c:v>14.952999999999999</c:v>
                </c:pt>
                <c:pt idx="3">
                  <c:v>13.676</c:v>
                </c:pt>
                <c:pt idx="4">
                  <c:v>16.219000000000001</c:v>
                </c:pt>
                <c:pt idx="5">
                  <c:v>15.664999999999999</c:v>
                </c:pt>
                <c:pt idx="6">
                  <c:v>13.997999999999999</c:v>
                </c:pt>
                <c:pt idx="7">
                  <c:v>2.0430000000000001</c:v>
                </c:pt>
                <c:pt idx="8">
                  <c:v>5.9489999999999998</c:v>
                </c:pt>
                <c:pt idx="9">
                  <c:v>14.722</c:v>
                </c:pt>
                <c:pt idx="10">
                  <c:v>16.463000000000001</c:v>
                </c:pt>
                <c:pt idx="11">
                  <c:v>22.831</c:v>
                </c:pt>
                <c:pt idx="12">
                  <c:v>17.504999999999999</c:v>
                </c:pt>
                <c:pt idx="13">
                  <c:v>13.481</c:v>
                </c:pt>
                <c:pt idx="14">
                  <c:v>16.11</c:v>
                </c:pt>
                <c:pt idx="15">
                  <c:v>15.733000000000001</c:v>
                </c:pt>
                <c:pt idx="16">
                  <c:v>15.741</c:v>
                </c:pt>
                <c:pt idx="17">
                  <c:v>14.42</c:v>
                </c:pt>
                <c:pt idx="18">
                  <c:v>15.521000000000001</c:v>
                </c:pt>
                <c:pt idx="19">
                  <c:v>15.1</c:v>
                </c:pt>
                <c:pt idx="20">
                  <c:v>13.846</c:v>
                </c:pt>
                <c:pt idx="21">
                  <c:v>13.414</c:v>
                </c:pt>
                <c:pt idx="22">
                  <c:v>12.656000000000001</c:v>
                </c:pt>
                <c:pt idx="23">
                  <c:v>13.321</c:v>
                </c:pt>
                <c:pt idx="24">
                  <c:v>11.757999999999999</c:v>
                </c:pt>
                <c:pt idx="25">
                  <c:v>7.3550000000000004</c:v>
                </c:pt>
                <c:pt idx="26">
                  <c:v>17.925000000000001</c:v>
                </c:pt>
                <c:pt idx="27">
                  <c:v>21.253</c:v>
                </c:pt>
                <c:pt idx="28">
                  <c:v>21.933</c:v>
                </c:pt>
                <c:pt idx="29">
                  <c:v>22.568999999999999</c:v>
                </c:pt>
                <c:pt idx="30">
                  <c:v>19.52</c:v>
                </c:pt>
                <c:pt idx="31">
                  <c:v>24.8</c:v>
                </c:pt>
                <c:pt idx="32">
                  <c:v>19.215</c:v>
                </c:pt>
                <c:pt idx="33">
                  <c:v>20.64</c:v>
                </c:pt>
                <c:pt idx="34">
                  <c:v>27.361000000000001</c:v>
                </c:pt>
                <c:pt idx="35">
                  <c:v>27.157</c:v>
                </c:pt>
                <c:pt idx="36">
                  <c:v>18.561</c:v>
                </c:pt>
                <c:pt idx="37">
                  <c:v>21.042999999999999</c:v>
                </c:pt>
                <c:pt idx="38">
                  <c:v>15.856999999999999</c:v>
                </c:pt>
                <c:pt idx="39">
                  <c:v>20.402999999999999</c:v>
                </c:pt>
                <c:pt idx="40">
                  <c:v>24.393000000000001</c:v>
                </c:pt>
                <c:pt idx="41">
                  <c:v>17.747</c:v>
                </c:pt>
                <c:pt idx="42">
                  <c:v>19.652000000000001</c:v>
                </c:pt>
                <c:pt idx="43">
                  <c:v>24.672000000000001</c:v>
                </c:pt>
                <c:pt idx="44">
                  <c:v>21.966999999999999</c:v>
                </c:pt>
                <c:pt idx="45">
                  <c:v>25.347000000000001</c:v>
                </c:pt>
                <c:pt idx="46">
                  <c:v>23.177</c:v>
                </c:pt>
                <c:pt idx="47">
                  <c:v>25.524000000000001</c:v>
                </c:pt>
                <c:pt idx="48">
                  <c:v>13.680999999999999</c:v>
                </c:pt>
                <c:pt idx="49">
                  <c:v>21.605</c:v>
                </c:pt>
                <c:pt idx="50">
                  <c:v>25.068000000000001</c:v>
                </c:pt>
                <c:pt idx="51">
                  <c:v>25.751000000000001</c:v>
                </c:pt>
                <c:pt idx="52">
                  <c:v>21.507999999999999</c:v>
                </c:pt>
                <c:pt idx="53">
                  <c:v>12.384</c:v>
                </c:pt>
                <c:pt idx="54">
                  <c:v>10.554</c:v>
                </c:pt>
                <c:pt idx="55">
                  <c:v>16.024999999999999</c:v>
                </c:pt>
                <c:pt idx="56">
                  <c:v>32.247999999999998</c:v>
                </c:pt>
                <c:pt idx="57">
                  <c:v>39.005000000000003</c:v>
                </c:pt>
                <c:pt idx="58">
                  <c:v>40.325000000000003</c:v>
                </c:pt>
                <c:pt idx="59">
                  <c:v>47.33</c:v>
                </c:pt>
                <c:pt idx="60">
                  <c:v>36.487000000000002</c:v>
                </c:pt>
                <c:pt idx="61">
                  <c:v>40.173999999999999</c:v>
                </c:pt>
                <c:pt idx="62">
                  <c:v>35.74</c:v>
                </c:pt>
                <c:pt idx="63">
                  <c:v>38.557000000000002</c:v>
                </c:pt>
                <c:pt idx="64">
                  <c:v>40.383000000000003</c:v>
                </c:pt>
                <c:pt idx="65">
                  <c:v>39.761000000000003</c:v>
                </c:pt>
                <c:pt idx="66">
                  <c:v>46.281999999999996</c:v>
                </c:pt>
                <c:pt idx="67">
                  <c:v>30.18</c:v>
                </c:pt>
                <c:pt idx="68">
                  <c:v>40.692</c:v>
                </c:pt>
                <c:pt idx="69">
                  <c:v>48.569000000000003</c:v>
                </c:pt>
                <c:pt idx="70">
                  <c:v>42.389000000000003</c:v>
                </c:pt>
                <c:pt idx="71">
                  <c:v>52.795999999999999</c:v>
                </c:pt>
                <c:pt idx="72">
                  <c:v>41.856999999999999</c:v>
                </c:pt>
                <c:pt idx="73">
                  <c:v>37.301000000000002</c:v>
                </c:pt>
                <c:pt idx="74">
                  <c:v>45.226999999999997</c:v>
                </c:pt>
                <c:pt idx="75">
                  <c:v>38.639000000000003</c:v>
                </c:pt>
                <c:pt idx="76">
                  <c:v>46.420999999999999</c:v>
                </c:pt>
                <c:pt idx="77">
                  <c:v>53.207999999999998</c:v>
                </c:pt>
                <c:pt idx="78">
                  <c:v>46.683999999999997</c:v>
                </c:pt>
                <c:pt idx="79">
                  <c:v>43.953000000000003</c:v>
                </c:pt>
                <c:pt idx="80">
                  <c:v>48.113</c:v>
                </c:pt>
                <c:pt idx="81">
                  <c:v>25.23</c:v>
                </c:pt>
                <c:pt idx="82">
                  <c:v>49.054000000000002</c:v>
                </c:pt>
                <c:pt idx="83">
                  <c:v>57.808</c:v>
                </c:pt>
                <c:pt idx="84">
                  <c:v>56.07</c:v>
                </c:pt>
                <c:pt idx="85">
                  <c:v>48.552</c:v>
                </c:pt>
                <c:pt idx="86">
                  <c:v>52.503999999999998</c:v>
                </c:pt>
                <c:pt idx="87">
                  <c:v>50.622</c:v>
                </c:pt>
                <c:pt idx="88">
                  <c:v>63.140999999999998</c:v>
                </c:pt>
                <c:pt idx="89">
                  <c:v>55.237000000000002</c:v>
                </c:pt>
                <c:pt idx="90">
                  <c:v>71.647999999999996</c:v>
                </c:pt>
                <c:pt idx="91">
                  <c:v>70.513999999999996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F3-4B10-B84D-A678C004E716}"/>
            </c:ext>
          </c:extLst>
        </c:ser>
        <c:ser>
          <c:idx val="2"/>
          <c:order val="2"/>
          <c:tx>
            <c:strRef>
              <c:f>'Figure 2'!$D$1</c:f>
              <c:strCache>
                <c:ptCount val="1"/>
                <c:pt idx="0">
                  <c:v>Other biofuels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cat>
            <c:numRef>
              <c:f>'Figure 2'!$A$2:$A$93</c:f>
              <c:numCache>
                <c:formatCode>mmm\-yy</c:formatCode>
                <c:ptCount val="9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</c:numCache>
            </c:numRef>
          </c:cat>
          <c:val>
            <c:numRef>
              <c:f>'Figure 2'!$D$2:$D$93</c:f>
              <c:numCache>
                <c:formatCode>0</c:formatCode>
                <c:ptCount val="92"/>
                <c:pt idx="0">
                  <c:v>0.92800000000000005</c:v>
                </c:pt>
                <c:pt idx="1">
                  <c:v>0.89</c:v>
                </c:pt>
                <c:pt idx="2">
                  <c:v>1.0069999999999999</c:v>
                </c:pt>
                <c:pt idx="3">
                  <c:v>0.89200000000000002</c:v>
                </c:pt>
                <c:pt idx="4">
                  <c:v>0.93700000000000006</c:v>
                </c:pt>
                <c:pt idx="5">
                  <c:v>0.92900000000000005</c:v>
                </c:pt>
                <c:pt idx="6">
                  <c:v>1.0649999999999999</c:v>
                </c:pt>
                <c:pt idx="7">
                  <c:v>0.11700000000000001</c:v>
                </c:pt>
                <c:pt idx="8">
                  <c:v>0.70099999999999996</c:v>
                </c:pt>
                <c:pt idx="9">
                  <c:v>1.6</c:v>
                </c:pt>
                <c:pt idx="10">
                  <c:v>1.3660000000000001</c:v>
                </c:pt>
                <c:pt idx="11">
                  <c:v>1.768</c:v>
                </c:pt>
                <c:pt idx="12">
                  <c:v>1.7709999999999999</c:v>
                </c:pt>
                <c:pt idx="13">
                  <c:v>1.349</c:v>
                </c:pt>
                <c:pt idx="14">
                  <c:v>1.1379999999999999</c:v>
                </c:pt>
                <c:pt idx="15">
                  <c:v>1.2470000000000001</c:v>
                </c:pt>
                <c:pt idx="16">
                  <c:v>1.508</c:v>
                </c:pt>
                <c:pt idx="17">
                  <c:v>1.145</c:v>
                </c:pt>
                <c:pt idx="18">
                  <c:v>1.571</c:v>
                </c:pt>
                <c:pt idx="19">
                  <c:v>1.5429999999999999</c:v>
                </c:pt>
                <c:pt idx="20">
                  <c:v>1.415</c:v>
                </c:pt>
                <c:pt idx="21">
                  <c:v>1.331</c:v>
                </c:pt>
                <c:pt idx="22">
                  <c:v>1.244</c:v>
                </c:pt>
                <c:pt idx="23">
                  <c:v>1.26</c:v>
                </c:pt>
                <c:pt idx="24">
                  <c:v>1.26</c:v>
                </c:pt>
                <c:pt idx="25">
                  <c:v>0.76200000000000001</c:v>
                </c:pt>
                <c:pt idx="26">
                  <c:v>1.5149999999999999</c:v>
                </c:pt>
                <c:pt idx="27">
                  <c:v>1.1659999999999999</c:v>
                </c:pt>
                <c:pt idx="28">
                  <c:v>1.8280000000000001</c:v>
                </c:pt>
                <c:pt idx="29">
                  <c:v>1.766</c:v>
                </c:pt>
                <c:pt idx="30">
                  <c:v>1.643</c:v>
                </c:pt>
                <c:pt idx="31">
                  <c:v>2.121</c:v>
                </c:pt>
                <c:pt idx="32">
                  <c:v>1.901</c:v>
                </c:pt>
                <c:pt idx="33">
                  <c:v>1.9119999999999999</c:v>
                </c:pt>
                <c:pt idx="34">
                  <c:v>2.1389999999999998</c:v>
                </c:pt>
                <c:pt idx="35">
                  <c:v>3.133</c:v>
                </c:pt>
                <c:pt idx="36">
                  <c:v>2.1150000000000002</c:v>
                </c:pt>
                <c:pt idx="37">
                  <c:v>1.958</c:v>
                </c:pt>
                <c:pt idx="38">
                  <c:v>1.238</c:v>
                </c:pt>
                <c:pt idx="39">
                  <c:v>3.125</c:v>
                </c:pt>
                <c:pt idx="40">
                  <c:v>1.4910000000000001</c:v>
                </c:pt>
                <c:pt idx="41">
                  <c:v>1.5549999999999999</c:v>
                </c:pt>
                <c:pt idx="42">
                  <c:v>1.595</c:v>
                </c:pt>
                <c:pt idx="43">
                  <c:v>2.0139999999999998</c:v>
                </c:pt>
                <c:pt idx="44">
                  <c:v>2.0630000000000002</c:v>
                </c:pt>
                <c:pt idx="45">
                  <c:v>2.0289999999999999</c:v>
                </c:pt>
                <c:pt idx="46">
                  <c:v>2.0630000000000002</c:v>
                </c:pt>
                <c:pt idx="47">
                  <c:v>2.7080000000000002</c:v>
                </c:pt>
                <c:pt idx="48">
                  <c:v>2.1579999999999999</c:v>
                </c:pt>
                <c:pt idx="49">
                  <c:v>2.4329999999999998</c:v>
                </c:pt>
                <c:pt idx="50">
                  <c:v>2.7309999999999999</c:v>
                </c:pt>
                <c:pt idx="51">
                  <c:v>2.16</c:v>
                </c:pt>
                <c:pt idx="52">
                  <c:v>2.0289999999999999</c:v>
                </c:pt>
                <c:pt idx="53">
                  <c:v>0.47499999999999998</c:v>
                </c:pt>
                <c:pt idx="54">
                  <c:v>0.14399999999999999</c:v>
                </c:pt>
                <c:pt idx="55">
                  <c:v>1.8520000000000001</c:v>
                </c:pt>
                <c:pt idx="56">
                  <c:v>2.9820000000000002</c:v>
                </c:pt>
                <c:pt idx="57">
                  <c:v>2.544</c:v>
                </c:pt>
                <c:pt idx="58">
                  <c:v>2.72</c:v>
                </c:pt>
                <c:pt idx="59">
                  <c:v>3.4329999999999998</c:v>
                </c:pt>
                <c:pt idx="60">
                  <c:v>2.4940000000000002</c:v>
                </c:pt>
                <c:pt idx="61">
                  <c:v>2.7759999999999998</c:v>
                </c:pt>
                <c:pt idx="62">
                  <c:v>3.3780000000000001</c:v>
                </c:pt>
                <c:pt idx="63">
                  <c:v>2.7810000000000001</c:v>
                </c:pt>
                <c:pt idx="64">
                  <c:v>3.3889999999999998</c:v>
                </c:pt>
                <c:pt idx="65">
                  <c:v>2.0230000000000001</c:v>
                </c:pt>
                <c:pt idx="66">
                  <c:v>2.4430000000000001</c:v>
                </c:pt>
                <c:pt idx="67">
                  <c:v>1.4430000000000001</c:v>
                </c:pt>
                <c:pt idx="68">
                  <c:v>2.915</c:v>
                </c:pt>
                <c:pt idx="69">
                  <c:v>2.3490000000000002</c:v>
                </c:pt>
                <c:pt idx="70">
                  <c:v>2.8690000000000002</c:v>
                </c:pt>
                <c:pt idx="71">
                  <c:v>4.367</c:v>
                </c:pt>
                <c:pt idx="72">
                  <c:v>2.3279999999999998</c:v>
                </c:pt>
                <c:pt idx="73">
                  <c:v>2.3069999999999999</c:v>
                </c:pt>
                <c:pt idx="74">
                  <c:v>3.1549999999999998</c:v>
                </c:pt>
                <c:pt idx="75">
                  <c:v>3.21</c:v>
                </c:pt>
                <c:pt idx="76">
                  <c:v>2.3650000000000002</c:v>
                </c:pt>
                <c:pt idx="77">
                  <c:v>2.532</c:v>
                </c:pt>
                <c:pt idx="78">
                  <c:v>4.1269999999999998</c:v>
                </c:pt>
                <c:pt idx="79">
                  <c:v>2.4769999999999999</c:v>
                </c:pt>
                <c:pt idx="80">
                  <c:v>3.0649999999999999</c:v>
                </c:pt>
                <c:pt idx="81">
                  <c:v>1.2090000000000001</c:v>
                </c:pt>
                <c:pt idx="82">
                  <c:v>2.6030000000000002</c:v>
                </c:pt>
                <c:pt idx="83">
                  <c:v>2.5910000000000002</c:v>
                </c:pt>
                <c:pt idx="84">
                  <c:v>7.6020000000000003</c:v>
                </c:pt>
                <c:pt idx="85">
                  <c:v>7.2240000000000002</c:v>
                </c:pt>
                <c:pt idx="86">
                  <c:v>6.9219999999999997</c:v>
                </c:pt>
                <c:pt idx="87">
                  <c:v>5.8769999999999998</c:v>
                </c:pt>
                <c:pt idx="88">
                  <c:v>5.3129999999999997</c:v>
                </c:pt>
                <c:pt idx="89">
                  <c:v>3.8250000000000002</c:v>
                </c:pt>
                <c:pt idx="90">
                  <c:v>5.2450000000000001</c:v>
                </c:pt>
                <c:pt idx="91">
                  <c:v>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F3-4B10-B84D-A678C004E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40510805235443"/>
              <c:y val="0.86762123965273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  <c:majorUnit val="4"/>
        <c:majorTimeUnit val="months"/>
      </c:dateAx>
      <c:valAx>
        <c:axId val="667170632"/>
        <c:scaling>
          <c:orientation val="minMax"/>
          <c:max val="225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6.07867353507161E-3"/>
              <c:y val="9.3024833434282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47927060648196"/>
          <c:y val="0.11425641025641026"/>
          <c:w val="0.54904145878703603"/>
          <c:h val="5.4528299347196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/>
            </a:pPr>
            <a:endParaRPr lang="en-US" sz="1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/>
            </a:pPr>
            <a:r>
              <a:rPr lang="en-US" sz="1050" b="1">
                <a:latin typeface="Arial" panose="020B0604020202020204" pitchFamily="34" charset="0"/>
                <a:cs typeface="Arial" panose="020B0604020202020204" pitchFamily="34" charset="0"/>
              </a:rPr>
              <a:t>Biodiesel and Renewable Diesel</a:t>
            </a:r>
            <a:r>
              <a:rPr lang="en-US" sz="1050" b="1" baseline="0">
                <a:latin typeface="Arial" panose="020B0604020202020204" pitchFamily="34" charset="0"/>
                <a:cs typeface="Arial" panose="020B0604020202020204" pitchFamily="34" charset="0"/>
              </a:rPr>
              <a:t> Fuel Share of Total Biomass-based Diesel Production</a:t>
            </a:r>
            <a:endParaRPr lang="en-US" sz="105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8180385173571366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1760110426110306E-2"/>
          <c:y val="0.20372388664831531"/>
          <c:w val="0.87385084027579496"/>
          <c:h val="0.55014457034334119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Biodiesel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3'!$A$2:$A$93</c:f>
              <c:numCache>
                <c:formatCode>mmm\-yy</c:formatCode>
                <c:ptCount val="9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</c:numCache>
            </c:numRef>
          </c:cat>
          <c:val>
            <c:numRef>
              <c:f>'Figure 3'!$B$2:$B$93</c:f>
              <c:numCache>
                <c:formatCode>0</c:formatCode>
                <c:ptCount val="92"/>
                <c:pt idx="0">
                  <c:v>86.566344857214474</c:v>
                </c:pt>
                <c:pt idx="1">
                  <c:v>85.158624726994347</c:v>
                </c:pt>
                <c:pt idx="2">
                  <c:v>86.138373082735498</c:v>
                </c:pt>
                <c:pt idx="3">
                  <c:v>86.501111934766499</c:v>
                </c:pt>
                <c:pt idx="4">
                  <c:v>86.105126751437595</c:v>
                </c:pt>
                <c:pt idx="5">
                  <c:v>87.001817270334641</c:v>
                </c:pt>
                <c:pt idx="6">
                  <c:v>89.080826386371882</c:v>
                </c:pt>
                <c:pt idx="7">
                  <c:v>98.307170231275023</c:v>
                </c:pt>
                <c:pt idx="8">
                  <c:v>94.563751256877069</c:v>
                </c:pt>
                <c:pt idx="9">
                  <c:v>88.283683870504632</c:v>
                </c:pt>
                <c:pt idx="10">
                  <c:v>86.012960115479956</c:v>
                </c:pt>
                <c:pt idx="11">
                  <c:v>83.474300148468615</c:v>
                </c:pt>
                <c:pt idx="12">
                  <c:v>79.007209601184897</c:v>
                </c:pt>
                <c:pt idx="13">
                  <c:v>83.978998768446303</c:v>
                </c:pt>
                <c:pt idx="14">
                  <c:v>84.991428894631966</c:v>
                </c:pt>
                <c:pt idx="15">
                  <c:v>86.397500600817111</c:v>
                </c:pt>
                <c:pt idx="16">
                  <c:v>87.145742199435134</c:v>
                </c:pt>
                <c:pt idx="17">
                  <c:v>88.670854289644723</c:v>
                </c:pt>
                <c:pt idx="18">
                  <c:v>87.629552428927113</c:v>
                </c:pt>
                <c:pt idx="19">
                  <c:v>88.096753660089107</c:v>
                </c:pt>
                <c:pt idx="20">
                  <c:v>87.216451666945886</c:v>
                </c:pt>
                <c:pt idx="21">
                  <c:v>87.83536283536283</c:v>
                </c:pt>
                <c:pt idx="22">
                  <c:v>88.3956821919638</c:v>
                </c:pt>
                <c:pt idx="23">
                  <c:v>88.110536701511762</c:v>
                </c:pt>
                <c:pt idx="24">
                  <c:v>88.929707297991385</c:v>
                </c:pt>
                <c:pt idx="25">
                  <c:v>92.833999876402601</c:v>
                </c:pt>
                <c:pt idx="26">
                  <c:v>86.074398813745091</c:v>
                </c:pt>
                <c:pt idx="27">
                  <c:v>84.253002739341142</c:v>
                </c:pt>
                <c:pt idx="28">
                  <c:v>85.065837025863416</c:v>
                </c:pt>
                <c:pt idx="29">
                  <c:v>84.690635714510407</c:v>
                </c:pt>
                <c:pt idx="30">
                  <c:v>86.859360447066123</c:v>
                </c:pt>
                <c:pt idx="31">
                  <c:v>84.079646122366896</c:v>
                </c:pt>
                <c:pt idx="32">
                  <c:v>86.445247555895051</c:v>
                </c:pt>
                <c:pt idx="33">
                  <c:v>86.475075564937882</c:v>
                </c:pt>
                <c:pt idx="34">
                  <c:v>82.913606561175072</c:v>
                </c:pt>
                <c:pt idx="35">
                  <c:v>82.606049121114495</c:v>
                </c:pt>
                <c:pt idx="36">
                  <c:v>81.772500066118326</c:v>
                </c:pt>
                <c:pt idx="37">
                  <c:v>80.338336866580036</c:v>
                </c:pt>
                <c:pt idx="38">
                  <c:v>87.153184837827297</c:v>
                </c:pt>
                <c:pt idx="39">
                  <c:v>84.35107649535415</c:v>
                </c:pt>
                <c:pt idx="40">
                  <c:v>84.028630487767259</c:v>
                </c:pt>
                <c:pt idx="41">
                  <c:v>87.918202815455572</c:v>
                </c:pt>
                <c:pt idx="42">
                  <c:v>87.557390489576008</c:v>
                </c:pt>
                <c:pt idx="43">
                  <c:v>84.852303430738147</c:v>
                </c:pt>
                <c:pt idx="44">
                  <c:v>85.973862236827529</c:v>
                </c:pt>
                <c:pt idx="45">
                  <c:v>84.356571428571428</c:v>
                </c:pt>
                <c:pt idx="46">
                  <c:v>85.428934303198261</c:v>
                </c:pt>
                <c:pt idx="47">
                  <c:v>83.94732502800349</c:v>
                </c:pt>
                <c:pt idx="48">
                  <c:v>88.795591522594151</c:v>
                </c:pt>
                <c:pt idx="49">
                  <c:v>84.183757393919066</c:v>
                </c:pt>
                <c:pt idx="50">
                  <c:v>84.287781332308427</c:v>
                </c:pt>
                <c:pt idx="51">
                  <c:v>83.623764932291294</c:v>
                </c:pt>
                <c:pt idx="52">
                  <c:v>86.538670509982893</c:v>
                </c:pt>
                <c:pt idx="53">
                  <c:v>92.511908505409792</c:v>
                </c:pt>
                <c:pt idx="54">
                  <c:v>93.956922312163542</c:v>
                </c:pt>
                <c:pt idx="55">
                  <c:v>90.598820974247602</c:v>
                </c:pt>
                <c:pt idx="56">
                  <c:v>82.351998236702642</c:v>
                </c:pt>
                <c:pt idx="57">
                  <c:v>80.447621422958008</c:v>
                </c:pt>
                <c:pt idx="58">
                  <c:v>78.828731346954029</c:v>
                </c:pt>
                <c:pt idx="59">
                  <c:v>76.772608305726891</c:v>
                </c:pt>
                <c:pt idx="60">
                  <c:v>78.68702774223884</c:v>
                </c:pt>
                <c:pt idx="61">
                  <c:v>75.241960121974401</c:v>
                </c:pt>
                <c:pt idx="62">
                  <c:v>78.260893727458139</c:v>
                </c:pt>
                <c:pt idx="63">
                  <c:v>78.6352571490591</c:v>
                </c:pt>
                <c:pt idx="64">
                  <c:v>77.933273510047286</c:v>
                </c:pt>
                <c:pt idx="65">
                  <c:v>77.20918308906549</c:v>
                </c:pt>
                <c:pt idx="66">
                  <c:v>76.499385053174819</c:v>
                </c:pt>
                <c:pt idx="67">
                  <c:v>83.136288735661594</c:v>
                </c:pt>
                <c:pt idx="68">
                  <c:v>76.486225620507625</c:v>
                </c:pt>
                <c:pt idx="69">
                  <c:v>73.919234551712847</c:v>
                </c:pt>
                <c:pt idx="70">
                  <c:v>73.791130517367179</c:v>
                </c:pt>
                <c:pt idx="71">
                  <c:v>69.916268886865637</c:v>
                </c:pt>
                <c:pt idx="72">
                  <c:v>75.235122016836868</c:v>
                </c:pt>
                <c:pt idx="73">
                  <c:v>76.896469256928214</c:v>
                </c:pt>
                <c:pt idx="74">
                  <c:v>75.727322440010639</c:v>
                </c:pt>
                <c:pt idx="75">
                  <c:v>77.449374387050185</c:v>
                </c:pt>
                <c:pt idx="76">
                  <c:v>75.760436437351558</c:v>
                </c:pt>
                <c:pt idx="77">
                  <c:v>73.012491527064967</c:v>
                </c:pt>
                <c:pt idx="78">
                  <c:v>76.086690512048193</c:v>
                </c:pt>
                <c:pt idx="79">
                  <c:v>77.788833662617975</c:v>
                </c:pt>
                <c:pt idx="80">
                  <c:v>75.668801315970896</c:v>
                </c:pt>
                <c:pt idx="81">
                  <c:v>85.60296664161794</c:v>
                </c:pt>
                <c:pt idx="82">
                  <c:v>74.643635506862225</c:v>
                </c:pt>
                <c:pt idx="83">
                  <c:v>72.341360882526686</c:v>
                </c:pt>
                <c:pt idx="84">
                  <c:v>67.264089829410494</c:v>
                </c:pt>
                <c:pt idx="85">
                  <c:v>64.434922335297273</c:v>
                </c:pt>
                <c:pt idx="86">
                  <c:v>70.438649726901005</c:v>
                </c:pt>
                <c:pt idx="87">
                  <c:v>70.466841255155316</c:v>
                </c:pt>
                <c:pt idx="88">
                  <c:v>68.456412950316576</c:v>
                </c:pt>
                <c:pt idx="89">
                  <c:v>69.739882468068103</c:v>
                </c:pt>
                <c:pt idx="90">
                  <c:v>64.568376816669584</c:v>
                </c:pt>
                <c:pt idx="91">
                  <c:v>64.652562381371226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E-41AB-9101-510547F2C1F6}"/>
            </c:ext>
          </c:extLst>
        </c:ser>
        <c:ser>
          <c:idx val="0"/>
          <c:order val="1"/>
          <c:tx>
            <c:strRef>
              <c:f>'Figure 3'!$C$1</c:f>
              <c:strCache>
                <c:ptCount val="1"/>
                <c:pt idx="0">
                  <c:v>Renewable diesel fuel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'Figure 3'!$A$2:$A$93</c:f>
              <c:numCache>
                <c:formatCode>mmm\-yy</c:formatCode>
                <c:ptCount val="9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</c:numCache>
            </c:numRef>
          </c:cat>
          <c:val>
            <c:numRef>
              <c:f>'Figure 3'!$C$2:$C$93</c:f>
              <c:numCache>
                <c:formatCode>0</c:formatCode>
                <c:ptCount val="92"/>
                <c:pt idx="0">
                  <c:v>13.433655142785527</c:v>
                </c:pt>
                <c:pt idx="1">
                  <c:v>14.841375273005653</c:v>
                </c:pt>
                <c:pt idx="2">
                  <c:v>13.861626917264502</c:v>
                </c:pt>
                <c:pt idx="3">
                  <c:v>13.498888065233505</c:v>
                </c:pt>
                <c:pt idx="4">
                  <c:v>13.894873248562401</c:v>
                </c:pt>
                <c:pt idx="5">
                  <c:v>12.998182729665364</c:v>
                </c:pt>
                <c:pt idx="6">
                  <c:v>10.91917361362812</c:v>
                </c:pt>
                <c:pt idx="7">
                  <c:v>1.6928297687249794</c:v>
                </c:pt>
                <c:pt idx="8">
                  <c:v>5.4362487431229294</c:v>
                </c:pt>
                <c:pt idx="9">
                  <c:v>11.716316129495375</c:v>
                </c:pt>
                <c:pt idx="10">
                  <c:v>13.987039884520048</c:v>
                </c:pt>
                <c:pt idx="11">
                  <c:v>16.525699851531385</c:v>
                </c:pt>
                <c:pt idx="12">
                  <c:v>20.992790398815096</c:v>
                </c:pt>
                <c:pt idx="13">
                  <c:v>16.021001231553701</c:v>
                </c:pt>
                <c:pt idx="14">
                  <c:v>15.008571105368041</c:v>
                </c:pt>
                <c:pt idx="15">
                  <c:v>13.602499399182888</c:v>
                </c:pt>
                <c:pt idx="16">
                  <c:v>12.854257800564872</c:v>
                </c:pt>
                <c:pt idx="17">
                  <c:v>11.329145710355281</c:v>
                </c:pt>
                <c:pt idx="18">
                  <c:v>12.370447571072884</c:v>
                </c:pt>
                <c:pt idx="19">
                  <c:v>11.90324633991089</c:v>
                </c:pt>
                <c:pt idx="20">
                  <c:v>12.783548333054117</c:v>
                </c:pt>
                <c:pt idx="21">
                  <c:v>12.16463716463717</c:v>
                </c:pt>
                <c:pt idx="22">
                  <c:v>11.604317808036201</c:v>
                </c:pt>
                <c:pt idx="23">
                  <c:v>11.889463298488234</c:v>
                </c:pt>
                <c:pt idx="24">
                  <c:v>11.070292702008611</c:v>
                </c:pt>
                <c:pt idx="25">
                  <c:v>7.166000123597394</c:v>
                </c:pt>
                <c:pt idx="26">
                  <c:v>13.925601186254911</c:v>
                </c:pt>
                <c:pt idx="27">
                  <c:v>15.746997260658857</c:v>
                </c:pt>
                <c:pt idx="28">
                  <c:v>14.934162974136578</c:v>
                </c:pt>
                <c:pt idx="29">
                  <c:v>15.30936428548959</c:v>
                </c:pt>
                <c:pt idx="30">
                  <c:v>13.140639552933875</c:v>
                </c:pt>
                <c:pt idx="31">
                  <c:v>15.920353877633097</c:v>
                </c:pt>
                <c:pt idx="32">
                  <c:v>13.554752444104945</c:v>
                </c:pt>
                <c:pt idx="33">
                  <c:v>13.524924435062125</c:v>
                </c:pt>
                <c:pt idx="34">
                  <c:v>17.086393438824921</c:v>
                </c:pt>
                <c:pt idx="35">
                  <c:v>17.393950878885512</c:v>
                </c:pt>
                <c:pt idx="36">
                  <c:v>18.227499933881674</c:v>
                </c:pt>
                <c:pt idx="37">
                  <c:v>19.66166313341996</c:v>
                </c:pt>
                <c:pt idx="38">
                  <c:v>12.846815162172708</c:v>
                </c:pt>
                <c:pt idx="39">
                  <c:v>15.64892350464585</c:v>
                </c:pt>
                <c:pt idx="40">
                  <c:v>15.971369512232748</c:v>
                </c:pt>
                <c:pt idx="41">
                  <c:v>12.081797184544429</c:v>
                </c:pt>
                <c:pt idx="42">
                  <c:v>12.442609510423996</c:v>
                </c:pt>
                <c:pt idx="43">
                  <c:v>15.147696569261859</c:v>
                </c:pt>
                <c:pt idx="44">
                  <c:v>14.026137763172475</c:v>
                </c:pt>
                <c:pt idx="45">
                  <c:v>15.643428571428576</c:v>
                </c:pt>
                <c:pt idx="46">
                  <c:v>14.571065696801744</c:v>
                </c:pt>
                <c:pt idx="47">
                  <c:v>16.052674971996517</c:v>
                </c:pt>
                <c:pt idx="48">
                  <c:v>11.204408477405847</c:v>
                </c:pt>
                <c:pt idx="49">
                  <c:v>15.816242606080932</c:v>
                </c:pt>
                <c:pt idx="50">
                  <c:v>15.71221866769158</c:v>
                </c:pt>
                <c:pt idx="51">
                  <c:v>16.376235067708699</c:v>
                </c:pt>
                <c:pt idx="52">
                  <c:v>13.461329490017103</c:v>
                </c:pt>
                <c:pt idx="53">
                  <c:v>7.4880914945902095</c:v>
                </c:pt>
                <c:pt idx="54">
                  <c:v>6.0430776878364618</c:v>
                </c:pt>
                <c:pt idx="55">
                  <c:v>9.4011790257524037</c:v>
                </c:pt>
                <c:pt idx="56">
                  <c:v>17.648001763297362</c:v>
                </c:pt>
                <c:pt idx="57">
                  <c:v>19.552378577041996</c:v>
                </c:pt>
                <c:pt idx="58">
                  <c:v>21.171268653045971</c:v>
                </c:pt>
                <c:pt idx="59">
                  <c:v>23.227391694273113</c:v>
                </c:pt>
                <c:pt idx="60">
                  <c:v>21.312972257761153</c:v>
                </c:pt>
                <c:pt idx="61">
                  <c:v>24.758039878025595</c:v>
                </c:pt>
                <c:pt idx="62">
                  <c:v>21.739106272541864</c:v>
                </c:pt>
                <c:pt idx="63">
                  <c:v>21.3647428509409</c:v>
                </c:pt>
                <c:pt idx="64">
                  <c:v>22.066726489952714</c:v>
                </c:pt>
                <c:pt idx="65">
                  <c:v>22.79081691093451</c:v>
                </c:pt>
                <c:pt idx="66">
                  <c:v>23.500614946825181</c:v>
                </c:pt>
                <c:pt idx="67">
                  <c:v>16.863711264338399</c:v>
                </c:pt>
                <c:pt idx="68">
                  <c:v>23.513774379492382</c:v>
                </c:pt>
                <c:pt idx="69">
                  <c:v>26.080765448287156</c:v>
                </c:pt>
                <c:pt idx="70">
                  <c:v>26.208869482632824</c:v>
                </c:pt>
                <c:pt idx="71">
                  <c:v>30.083731113134359</c:v>
                </c:pt>
                <c:pt idx="72">
                  <c:v>24.764877983163135</c:v>
                </c:pt>
                <c:pt idx="73">
                  <c:v>23.103530743071786</c:v>
                </c:pt>
                <c:pt idx="74">
                  <c:v>24.272677559989365</c:v>
                </c:pt>
                <c:pt idx="75">
                  <c:v>22.550625612949815</c:v>
                </c:pt>
                <c:pt idx="76">
                  <c:v>24.239563562648435</c:v>
                </c:pt>
                <c:pt idx="77">
                  <c:v>26.98750847293503</c:v>
                </c:pt>
                <c:pt idx="78">
                  <c:v>23.913309487951807</c:v>
                </c:pt>
                <c:pt idx="79">
                  <c:v>22.211166337382025</c:v>
                </c:pt>
                <c:pt idx="80">
                  <c:v>24.331198684029111</c:v>
                </c:pt>
                <c:pt idx="81">
                  <c:v>14.39703335838206</c:v>
                </c:pt>
                <c:pt idx="82">
                  <c:v>25.356364493137772</c:v>
                </c:pt>
                <c:pt idx="83">
                  <c:v>27.658639117473317</c:v>
                </c:pt>
                <c:pt idx="84">
                  <c:v>32.735910170589499</c:v>
                </c:pt>
                <c:pt idx="85">
                  <c:v>35.565077664702727</c:v>
                </c:pt>
                <c:pt idx="86">
                  <c:v>29.561350273098995</c:v>
                </c:pt>
                <c:pt idx="87">
                  <c:v>29.533158744844677</c:v>
                </c:pt>
                <c:pt idx="88">
                  <c:v>31.543587049683421</c:v>
                </c:pt>
                <c:pt idx="89">
                  <c:v>30.260117531931897</c:v>
                </c:pt>
                <c:pt idx="90">
                  <c:v>35.431623183330416</c:v>
                </c:pt>
                <c:pt idx="91">
                  <c:v>35.347437618628774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E-41AB-9101-510547F2C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40510805235443"/>
              <c:y val="0.88175116041529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  <c:majorUnit val="4"/>
        <c:majorTimeUnit val="months"/>
      </c:dateAx>
      <c:valAx>
        <c:axId val="667170632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Percent</a:t>
                </a:r>
              </a:p>
            </c:rich>
          </c:tx>
          <c:layout>
            <c:manualLayout>
              <c:xMode val="edge"/>
              <c:yMode val="edge"/>
              <c:x val="8.2242984552304103E-3"/>
              <c:y val="0.137062821415615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28644833574908"/>
          <c:y val="0.13796918677848197"/>
          <c:w val="0.43274921480209971"/>
          <c:h val="5.22507045341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solidFill>
                  <a:schemeClr val="tx1"/>
                </a:solidFill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baseline="0"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Australia Rapeseed Production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7196668559530567E-3"/>
          <c:y val="2.3916434493416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308143260555171E-2"/>
          <c:y val="0.21425029825817227"/>
          <c:w val="0.82335675105536965"/>
          <c:h val="0.580586017656883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4'!$B$2:$B$13</c:f>
              <c:numCache>
                <c:formatCode>_(* #,##0_);_(* \(#,##0\);_(* "-"??_);_(@_)</c:formatCode>
                <c:ptCount val="12"/>
                <c:pt idx="0">
                  <c:v>2078</c:v>
                </c:pt>
                <c:pt idx="1">
                  <c:v>2461</c:v>
                </c:pt>
                <c:pt idx="2">
                  <c:v>3272</c:v>
                </c:pt>
                <c:pt idx="3">
                  <c:v>2721</c:v>
                </c:pt>
                <c:pt idx="4">
                  <c:v>2897</c:v>
                </c:pt>
                <c:pt idx="5">
                  <c:v>2091</c:v>
                </c:pt>
                <c:pt idx="6">
                  <c:v>2681</c:v>
                </c:pt>
                <c:pt idx="7">
                  <c:v>3171</c:v>
                </c:pt>
                <c:pt idx="8">
                  <c:v>2120</c:v>
                </c:pt>
                <c:pt idx="9">
                  <c:v>2034</c:v>
                </c:pt>
                <c:pt idx="10">
                  <c:v>2450</c:v>
                </c:pt>
                <c:pt idx="1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A-4C29-A78B-2CD73E039F5D}"/>
            </c:ext>
          </c:extLst>
        </c:ser>
        <c:ser>
          <c:idx val="1"/>
          <c:order val="1"/>
          <c:tx>
            <c:strRef>
              <c:f>'Figure 4'!$D$1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4'!$D$2:$D$13</c:f>
              <c:numCache>
                <c:formatCode>_(* #,##0_);_(* \(#,##0\);_(* "-"_);_(@_)</c:formatCode>
                <c:ptCount val="12"/>
                <c:pt idx="0" formatCode="_(* #,##0_);_(* \(#,##0\);_(* &quot;-&quot;??_);_(@_)">
                  <c:v>2359</c:v>
                </c:pt>
                <c:pt idx="1">
                  <c:v>3427</c:v>
                </c:pt>
                <c:pt idx="2">
                  <c:v>4142</c:v>
                </c:pt>
                <c:pt idx="3">
                  <c:v>3832</c:v>
                </c:pt>
                <c:pt idx="4">
                  <c:v>3540</c:v>
                </c:pt>
                <c:pt idx="5">
                  <c:v>2775</c:v>
                </c:pt>
                <c:pt idx="6">
                  <c:v>4313</c:v>
                </c:pt>
                <c:pt idx="7">
                  <c:v>3893</c:v>
                </c:pt>
                <c:pt idx="8">
                  <c:v>2366</c:v>
                </c:pt>
                <c:pt idx="9">
                  <c:v>2299</c:v>
                </c:pt>
                <c:pt idx="10">
                  <c:v>4500</c:v>
                </c:pt>
                <c:pt idx="11">
                  <c:v>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A-4C29-A78B-2CD73E039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4'!$C$1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'Figure 4'!$C$2:$C$13</c:f>
              <c:numCache>
                <c:formatCode>#,##0.0_);\(#,##0.0\)</c:formatCode>
                <c:ptCount val="12"/>
                <c:pt idx="0">
                  <c:v>1.1352261790182867</c:v>
                </c:pt>
                <c:pt idx="1">
                  <c:v>1.3925233644859814</c:v>
                </c:pt>
                <c:pt idx="2">
                  <c:v>1.2658924205378974</c:v>
                </c:pt>
                <c:pt idx="3">
                  <c:v>1.408305769937523</c:v>
                </c:pt>
                <c:pt idx="4">
                  <c:v>1.2219537452537108</c:v>
                </c:pt>
                <c:pt idx="5">
                  <c:v>1.327116212338594</c:v>
                </c:pt>
                <c:pt idx="6">
                  <c:v>1.608728086534875</c:v>
                </c:pt>
                <c:pt idx="7">
                  <c:v>1.2276884263639229</c:v>
                </c:pt>
                <c:pt idx="8">
                  <c:v>1.1160377358490565</c:v>
                </c:pt>
                <c:pt idx="9">
                  <c:v>1.1302851524090463</c:v>
                </c:pt>
                <c:pt idx="10">
                  <c:v>1.8367346938775511</c:v>
                </c:pt>
                <c:pt idx="11">
                  <c:v>1.8333333333333333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9EA-4C29-A78B-2CD73E039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26671"/>
        <c:axId val="548629999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Marketing year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42835103460904594"/>
              <c:y val="0.88041445980815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 </a:t>
                </a:r>
              </a:p>
            </c:rich>
          </c:tx>
          <c:layout>
            <c:manualLayout>
              <c:xMode val="edge"/>
              <c:yMode val="edge"/>
              <c:x val="6.8371138445854403E-3"/>
              <c:y val="0.12649087748840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548629999"/>
        <c:scaling>
          <c:orientation val="minMax"/>
        </c:scaling>
        <c:delete val="0"/>
        <c:axPos val="r"/>
        <c:numFmt formatCode="#,##0.0_);\(#,##0.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8626671"/>
        <c:crosses val="max"/>
        <c:crossBetween val="between"/>
      </c:valAx>
      <c:catAx>
        <c:axId val="548626671"/>
        <c:scaling>
          <c:orientation val="minMax"/>
        </c:scaling>
        <c:delete val="1"/>
        <c:axPos val="b"/>
        <c:majorTickMark val="out"/>
        <c:minorTickMark val="none"/>
        <c:tickLblPos val="nextTo"/>
        <c:crossAx val="5486299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2395541580792336"/>
          <c:y val="0.14871224051539012"/>
          <c:w val="0.33931833685987489"/>
          <c:h val="4.9135944420995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5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Global Sunflowerseed Production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4632443245063851E-3"/>
          <c:y val="9.821690201680895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493368493257597E-2"/>
          <c:y val="0.19195858391716783"/>
          <c:w val="0.84034371290443155"/>
          <c:h val="0.598212541912986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'Figure 5'!$B$1</c:f>
              <c:strCache>
                <c:ptCount val="1"/>
                <c:pt idx="0">
                  <c:v>Russia and Ukraine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5'!$A$2:$A$13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5'!$B$2:$B$13</c:f>
              <c:numCache>
                <c:formatCode>_(* #,##0_);_(* \(#,##0\);_(* "-"_);_(@_)</c:formatCode>
                <c:ptCount val="12"/>
                <c:pt idx="0">
                  <c:v>13079</c:v>
                </c:pt>
                <c:pt idx="1">
                  <c:v>18862</c:v>
                </c:pt>
                <c:pt idx="2">
                  <c:v>16495</c:v>
                </c:pt>
                <c:pt idx="3">
                  <c:v>21442</c:v>
                </c:pt>
                <c:pt idx="4">
                  <c:v>18574</c:v>
                </c:pt>
                <c:pt idx="5">
                  <c:v>21073</c:v>
                </c:pt>
                <c:pt idx="6">
                  <c:v>26058</c:v>
                </c:pt>
                <c:pt idx="7">
                  <c:v>24062</c:v>
                </c:pt>
                <c:pt idx="8">
                  <c:v>27710</c:v>
                </c:pt>
                <c:pt idx="9">
                  <c:v>31805</c:v>
                </c:pt>
                <c:pt idx="10">
                  <c:v>27369</c:v>
                </c:pt>
                <c:pt idx="11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C-4D14-A801-8E36B299E206}"/>
            </c:ext>
          </c:extLst>
        </c:ser>
        <c:ser>
          <c:idx val="1"/>
          <c:order val="1"/>
          <c:tx>
            <c:strRef>
              <c:f>'Figure 5'!$C$1</c:f>
              <c:strCache>
                <c:ptCount val="1"/>
                <c:pt idx="0">
                  <c:v>Rest of the world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5'!$A$2:$A$13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5'!$C$2:$C$13</c:f>
              <c:numCache>
                <c:formatCode>_(* #,##0_);_(* \(#,##0\);_(* "-"_);_(@_)</c:formatCode>
                <c:ptCount val="12"/>
                <c:pt idx="0">
                  <c:v>19704</c:v>
                </c:pt>
                <c:pt idx="1">
                  <c:v>19871</c:v>
                </c:pt>
                <c:pt idx="2">
                  <c:v>18477</c:v>
                </c:pt>
                <c:pt idx="3">
                  <c:v>20126</c:v>
                </c:pt>
                <c:pt idx="4">
                  <c:v>20710</c:v>
                </c:pt>
                <c:pt idx="5">
                  <c:v>19677</c:v>
                </c:pt>
                <c:pt idx="6">
                  <c:v>22335</c:v>
                </c:pt>
                <c:pt idx="7">
                  <c:v>23948</c:v>
                </c:pt>
                <c:pt idx="8">
                  <c:v>22949</c:v>
                </c:pt>
                <c:pt idx="9">
                  <c:v>22132</c:v>
                </c:pt>
                <c:pt idx="10">
                  <c:v>21738</c:v>
                </c:pt>
                <c:pt idx="11">
                  <c:v>24041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C-4D14-A801-8E36B299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2"/>
          <c:tx>
            <c:v>Yield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'Figure 5'!$D$2:$D$13</c:f>
              <c:numCache>
                <c:formatCode>_(* #,##0.0_);_(* \(#,##0.0\);_(* "-"_);_(@_)</c:formatCode>
                <c:ptCount val="12"/>
                <c:pt idx="0">
                  <c:v>1.4191160555820095</c:v>
                </c:pt>
                <c:pt idx="1">
                  <c:v>1.5715097172069623</c:v>
                </c:pt>
                <c:pt idx="2">
                  <c:v>1.4818016185754841</c:v>
                </c:pt>
                <c:pt idx="3">
                  <c:v>1.7304137873615852</c:v>
                </c:pt>
                <c:pt idx="4">
                  <c:v>1.6995024875621891</c:v>
                </c:pt>
                <c:pt idx="5">
                  <c:v>1.7339687672864985</c:v>
                </c:pt>
                <c:pt idx="6">
                  <c:v>1.8623436598037328</c:v>
                </c:pt>
                <c:pt idx="7">
                  <c:v>1.847177869262437</c:v>
                </c:pt>
                <c:pt idx="8">
                  <c:v>1.9627663696241766</c:v>
                </c:pt>
                <c:pt idx="9">
                  <c:v>2.0724275724275723</c:v>
                </c:pt>
                <c:pt idx="10">
                  <c:v>1.8209359240581431</c:v>
                </c:pt>
                <c:pt idx="11">
                  <c:v>2.0055200056254834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8C-4D14-A801-8E36B299E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0055039"/>
        <c:axId val="1660048383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111599899777778"/>
              <c:y val="0.880316768966871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</a:t>
                </a:r>
              </a:p>
            </c:rich>
          </c:tx>
          <c:layout>
            <c:manualLayout>
              <c:xMode val="edge"/>
              <c:yMode val="edge"/>
              <c:x val="1.7455976322830399E-3"/>
              <c:y val="0.111847128864989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660048383"/>
        <c:scaling>
          <c:orientation val="minMax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60055039"/>
        <c:crosses val="max"/>
        <c:crossBetween val="between"/>
      </c:valAx>
      <c:catAx>
        <c:axId val="1660055039"/>
        <c:scaling>
          <c:orientation val="minMax"/>
        </c:scaling>
        <c:delete val="1"/>
        <c:axPos val="b"/>
        <c:majorTickMark val="out"/>
        <c:minorTickMark val="none"/>
        <c:tickLblPos val="nextTo"/>
        <c:crossAx val="1660048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81931659950957"/>
          <c:y val="0.17195215432189223"/>
          <c:w val="0.62361350371109714"/>
          <c:h val="7.56738856812028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6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Sunflowerseed Oil Production and Use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1.0001751866833095E-2"/>
          <c:y val="1.6577265273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13252872592356"/>
          <c:y val="0.23246513584709017"/>
          <c:w val="0.79157289486609173"/>
          <c:h val="0.56237109705549093"/>
        </c:manualLayout>
      </c:layout>
      <c:barChart>
        <c:barDir val="col"/>
        <c:grouping val="clustered"/>
        <c:varyColors val="0"/>
        <c:ser>
          <c:idx val="5"/>
          <c:order val="1"/>
          <c:tx>
            <c:strRef>
              <c:f>'Figure 6'!$C$1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70AD47">
                <a:lumMod val="60000"/>
                <a:lumOff val="40000"/>
              </a:srgbClr>
            </a:solidFill>
            <a:ln>
              <a:solidFill>
                <a:srgbClr val="70AD47">
                  <a:lumMod val="60000"/>
                  <a:lumOff val="40000"/>
                </a:srgbClr>
              </a:solidFill>
            </a:ln>
            <a:effectLst/>
          </c:spPr>
          <c:invertIfNegative val="0"/>
          <c:cat>
            <c:strRef>
              <c:f>'Figure 6'!$A$2:$A$13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6'!$C$2:$C$13</c:f>
              <c:numCache>
                <c:formatCode>_(* #,##0_);_(* \(#,##0\);_(* "-"_);_(@_)</c:formatCode>
                <c:ptCount val="12"/>
                <c:pt idx="0">
                  <c:v>4538</c:v>
                </c:pt>
                <c:pt idx="1">
                  <c:v>6478</c:v>
                </c:pt>
                <c:pt idx="2">
                  <c:v>5545</c:v>
                </c:pt>
                <c:pt idx="3">
                  <c:v>7777</c:v>
                </c:pt>
                <c:pt idx="4">
                  <c:v>7444</c:v>
                </c:pt>
                <c:pt idx="5">
                  <c:v>8176</c:v>
                </c:pt>
                <c:pt idx="6">
                  <c:v>10755</c:v>
                </c:pt>
                <c:pt idx="7">
                  <c:v>10327</c:v>
                </c:pt>
                <c:pt idx="8">
                  <c:v>11503</c:v>
                </c:pt>
                <c:pt idx="9" formatCode="_(* #,##0_);_(* \(#,##0\);_(* &quot;-&quot;??_);_(@_)">
                  <c:v>13132</c:v>
                </c:pt>
                <c:pt idx="10">
                  <c:v>10527</c:v>
                </c:pt>
                <c:pt idx="11">
                  <c:v>13349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2-49CA-B697-102DC89D597E}"/>
            </c:ext>
          </c:extLst>
        </c:ser>
        <c:ser>
          <c:idx val="1"/>
          <c:order val="2"/>
          <c:tx>
            <c:strRef>
              <c:f>'Figure 6'!$D$1</c:f>
              <c:strCache>
                <c:ptCount val="1"/>
                <c:pt idx="0">
                  <c:v>Food and other use</c:v>
                </c:pt>
              </c:strCache>
            </c:strRef>
          </c:tx>
          <c:spPr>
            <a:solidFill>
              <a:srgbClr val="1F497D">
                <a:lumMod val="60000"/>
                <a:lumOff val="40000"/>
              </a:srgbClr>
            </a:solidFill>
            <a:ln>
              <a:solidFill>
                <a:srgbClr val="1F497D">
                  <a:lumMod val="40000"/>
                  <a:lumOff val="60000"/>
                </a:srgbClr>
              </a:solidFill>
            </a:ln>
            <a:effectLst/>
          </c:spPr>
          <c:invertIfNegative val="0"/>
          <c:cat>
            <c:strRef>
              <c:f>'Figure 6'!$A$2:$A$13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6'!$D$2:$D$13</c:f>
              <c:numCache>
                <c:formatCode>_(* #,##0_);_(* \(#,##0\);_(* "-"_);_(@_)</c:formatCode>
                <c:ptCount val="12"/>
                <c:pt idx="0">
                  <c:v>11335</c:v>
                </c:pt>
                <c:pt idx="1">
                  <c:v>12559</c:v>
                </c:pt>
                <c:pt idx="2">
                  <c:v>13192</c:v>
                </c:pt>
                <c:pt idx="3">
                  <c:v>14242</c:v>
                </c:pt>
                <c:pt idx="4">
                  <c:v>14275</c:v>
                </c:pt>
                <c:pt idx="5">
                  <c:v>15117</c:v>
                </c:pt>
                <c:pt idx="6">
                  <c:v>16462</c:v>
                </c:pt>
                <c:pt idx="7">
                  <c:v>17514</c:v>
                </c:pt>
                <c:pt idx="8">
                  <c:v>18189</c:v>
                </c:pt>
                <c:pt idx="9" formatCode="_(* #,##0_);_(* \(#,##0\);_(* &quot;-&quot;??_);_(@_)">
                  <c:v>19097</c:v>
                </c:pt>
                <c:pt idx="10">
                  <c:v>18589</c:v>
                </c:pt>
                <c:pt idx="11">
                  <c:v>20567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892-49CA-B697-102DC89D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0"/>
          <c:order val="0"/>
          <c:tx>
            <c:strRef>
              <c:f>'Figure 6'!$B$1</c:f>
              <c:strCache>
                <c:ptCount val="1"/>
                <c:pt idx="0">
                  <c:v>Production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'Figure 6'!$A$2:$A$13</c:f>
              <c:strCache>
                <c:ptCount val="12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</c:strCache>
            </c:strRef>
          </c:cat>
          <c:val>
            <c:numRef>
              <c:f>'Figure 6'!$B$2:$B$13</c:f>
              <c:numCache>
                <c:formatCode>_(* #,##0_);_(* \(#,##0\);_(* "-"_);_(@_)</c:formatCode>
                <c:ptCount val="12"/>
                <c:pt idx="0">
                  <c:v>12085</c:v>
                </c:pt>
                <c:pt idx="1">
                  <c:v>14362</c:v>
                </c:pt>
                <c:pt idx="2">
                  <c:v>12871</c:v>
                </c:pt>
                <c:pt idx="3">
                  <c:v>15647</c:v>
                </c:pt>
                <c:pt idx="4">
                  <c:v>14974</c:v>
                </c:pt>
                <c:pt idx="5">
                  <c:v>15461</c:v>
                </c:pt>
                <c:pt idx="6">
                  <c:v>18294</c:v>
                </c:pt>
                <c:pt idx="7">
                  <c:v>18605</c:v>
                </c:pt>
                <c:pt idx="8">
                  <c:v>19619</c:v>
                </c:pt>
                <c:pt idx="9" formatCode="_(* #,##0_);_(* \(#,##0\);_(* &quot;-&quot;??_);_(@_)">
                  <c:v>21201</c:v>
                </c:pt>
                <c:pt idx="10">
                  <c:v>19133</c:v>
                </c:pt>
                <c:pt idx="11">
                  <c:v>22054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92-49CA-B697-102DC89D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2835103460904594"/>
              <c:y val="0.88041445980815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 </a:t>
                </a:r>
              </a:p>
            </c:rich>
          </c:tx>
          <c:layout>
            <c:manualLayout>
              <c:xMode val="edge"/>
              <c:yMode val="edge"/>
              <c:x val="1.2515680772323007E-2"/>
              <c:y val="0.150777361846162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127976047057761"/>
          <c:y val="0.14606922438630043"/>
          <c:w val="0.48407787673739827"/>
          <c:h val="4.8419937944915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182033</xdr:colOff>
      <xdr:row>0</xdr:row>
      <xdr:rowOff>38100</xdr:rowOff>
    </xdr:from>
    <xdr:to>
      <xdr:col>15</xdr:col>
      <xdr:colOff>172508</xdr:colOff>
      <xdr:row>17</xdr:row>
      <xdr:rowOff>112184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E556A1-7316-4BAB-A542-C6B4855BD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0.00751</cdr:x>
      <cdr:y>0.91339</cdr:y>
    </cdr:from>
    <cdr:to>
      <cdr:x>0.99263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45720" y="3535679"/>
          <a:ext cx="5995881" cy="335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+mn-cs"/>
            </a:rPr>
            <a:t>USDA,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+mn-cs"/>
            </a:rPr>
            <a:t>Economic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+mn-cs"/>
            </a:rPr>
            <a:t> Research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+mn-cs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+mn-cs"/>
            </a:rPr>
            <a:t> Supply, and Distribution.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0.8327</cdr:x>
      <cdr:y>0.11839</cdr:y>
    </cdr:from>
    <cdr:to>
      <cdr:x>0.99031</cdr:x>
      <cdr:y>0.15509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91E85F9D-5751-4588-BA88-3FA46BD432EE}"/>
            </a:ext>
          </a:extLst>
        </cdr:cNvPr>
        <cdr:cNvSpPr/>
      </cdr:nvSpPr>
      <cdr:spPr bwMode="auto">
        <a:xfrm xmlns:a="http://schemas.openxmlformats.org/drawingml/2006/main">
          <a:off x="4909560" y="462354"/>
          <a:ext cx="929265" cy="143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Tons per hectare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0</xdr:row>
      <xdr:rowOff>28575</xdr:rowOff>
    </xdr:from>
    <xdr:to>
      <xdr:col>11</xdr:col>
      <xdr:colOff>365760</xdr:colOff>
      <xdr:row>23</xdr:row>
      <xdr:rowOff>11430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BB84ED3-CF58-4607-AC94-6C2CEA1F7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0.91985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48099"/>
          <a:ext cx="6393180" cy="335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using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0.94041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724275"/>
          <a:ext cx="5897880" cy="236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Outlook Board,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0</xdr:row>
      <xdr:rowOff>104775</xdr:rowOff>
    </xdr:from>
    <xdr:to>
      <xdr:col>14</xdr:col>
      <xdr:colOff>3864</xdr:colOff>
      <xdr:row>22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9D511-50B7-4E33-8BD2-C444B8C4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0.91026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81375"/>
          <a:ext cx="591889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200023</xdr:colOff>
      <xdr:row>0</xdr:row>
      <xdr:rowOff>66675</xdr:rowOff>
    </xdr:from>
    <xdr:to>
      <xdr:col>13</xdr:col>
      <xdr:colOff>230503</xdr:colOff>
      <xdr:row>21</xdr:row>
      <xdr:rowOff>91440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7749F9B1-83EB-4848-BC4D-5A07244B5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0.91872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552825"/>
          <a:ext cx="591889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 Department of Energy, U.S.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Energy Information Administration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0</xdr:row>
      <xdr:rowOff>38100</xdr:rowOff>
    </xdr:from>
    <xdr:to>
      <xdr:col>15</xdr:col>
      <xdr:colOff>340995</xdr:colOff>
      <xdr:row>22</xdr:row>
      <xdr:rowOff>121920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DE4BF01-ABC1-4C81-B5B2-B8DFC838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0.9099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82987"/>
          <a:ext cx="5897880" cy="325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Research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0.79628</cdr:x>
      <cdr:y>0.12182</cdr:y>
    </cdr:from>
    <cdr:to>
      <cdr:x>0.97861</cdr:x>
      <cdr:y>0.19091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DE19E9-2814-4FAA-BB29-D9B4C68256A8}"/>
            </a:ext>
          </a:extLst>
        </cdr:cNvPr>
        <cdr:cNvSpPr/>
      </cdr:nvSpPr>
      <cdr:spPr>
        <a:xfrm xmlns:a="http://schemas.openxmlformats.org/drawingml/2006/main">
          <a:off x="5342537" y="505674"/>
          <a:ext cx="1223327" cy="28679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Tons</a:t>
          </a:r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per hectare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31538</xdr:colOff>
      <xdr:row>0</xdr:row>
      <xdr:rowOff>95250</xdr:rowOff>
    </xdr:from>
    <xdr:to>
      <xdr:col>14</xdr:col>
      <xdr:colOff>22013</xdr:colOff>
      <xdr:row>21</xdr:row>
      <xdr:rowOff>95250</xdr:rowOff>
    </xdr:to>
    <xdr:graphicFrame macro="">
      <xdr:nvGraphicFramePr>
        <xdr:cNvPr id="162" name="Chart 1">
          <a:extLst>
            <a:ext uri="{FF2B5EF4-FFF2-40B4-BE49-F238E27FC236}">
              <a16:creationId xmlns:a16="http://schemas.microsoft.com/office/drawing/2014/main" id="{F5CE2468-50A1-429D-9E27-BAA221CD6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7109375" defaultRowHeight="14.25" x14ac:dyDescent="0.2"/>
  <cols>
    <col min="1" max="1" width="166.85546875" style="13" bestFit="1" customWidth="1"/>
    <col min="2" max="16384" width="9.7109375" style="1"/>
  </cols>
  <sheetData>
    <row r="1" spans="1:3" ht="15" x14ac:dyDescent="0.25">
      <c r="A1" s="8" t="s">
        <v>0</v>
      </c>
      <c r="B1" s="158"/>
      <c r="C1" s="158"/>
    </row>
    <row r="2" spans="1:3" s="2" customFormat="1" x14ac:dyDescent="0.2">
      <c r="A2" s="9"/>
    </row>
    <row r="3" spans="1:3" x14ac:dyDescent="0.2">
      <c r="A3" s="11" t="s">
        <v>1</v>
      </c>
      <c r="B3" s="3"/>
      <c r="C3" s="2"/>
    </row>
    <row r="4" spans="1:3" x14ac:dyDescent="0.2">
      <c r="A4" s="11" t="s">
        <v>2</v>
      </c>
      <c r="B4" s="4"/>
      <c r="C4" s="158"/>
    </row>
    <row r="5" spans="1:3" x14ac:dyDescent="0.2">
      <c r="A5" s="11" t="s">
        <v>3</v>
      </c>
      <c r="B5" s="4"/>
      <c r="C5" s="158"/>
    </row>
    <row r="6" spans="1:3" x14ac:dyDescent="0.2">
      <c r="A6" s="11" t="s">
        <v>4</v>
      </c>
      <c r="B6" s="4"/>
      <c r="C6" s="158"/>
    </row>
    <row r="7" spans="1:3" x14ac:dyDescent="0.2">
      <c r="A7" s="11" t="s">
        <v>5</v>
      </c>
      <c r="B7" s="4"/>
      <c r="C7" s="158"/>
    </row>
    <row r="8" spans="1:3" x14ac:dyDescent="0.2">
      <c r="A8" s="11" t="s">
        <v>6</v>
      </c>
      <c r="B8" s="4"/>
      <c r="C8" s="158"/>
    </row>
    <row r="9" spans="1:3" x14ac:dyDescent="0.2">
      <c r="A9" s="11" t="s">
        <v>7</v>
      </c>
      <c r="B9" s="4"/>
      <c r="C9" s="158"/>
    </row>
    <row r="10" spans="1:3" x14ac:dyDescent="0.2">
      <c r="A10" s="11" t="s">
        <v>8</v>
      </c>
      <c r="B10" s="4"/>
      <c r="C10" s="158"/>
    </row>
    <row r="11" spans="1:3" x14ac:dyDescent="0.2">
      <c r="A11" s="11" t="s">
        <v>9</v>
      </c>
      <c r="B11" s="4"/>
      <c r="C11" s="158"/>
    </row>
    <row r="12" spans="1:3" x14ac:dyDescent="0.2">
      <c r="A12" s="11" t="s">
        <v>10</v>
      </c>
      <c r="B12" s="4"/>
      <c r="C12" s="158"/>
    </row>
    <row r="13" spans="1:3" x14ac:dyDescent="0.2">
      <c r="A13" s="12" t="s">
        <v>163</v>
      </c>
      <c r="B13" s="4"/>
      <c r="C13" s="158"/>
    </row>
    <row r="14" spans="1:3" ht="12.75" x14ac:dyDescent="0.2">
      <c r="A14" s="158"/>
      <c r="B14" s="158"/>
      <c r="C14" s="158"/>
    </row>
    <row r="15" spans="1:3" ht="15" x14ac:dyDescent="0.25">
      <c r="A15" s="8" t="s">
        <v>11</v>
      </c>
      <c r="B15" s="159"/>
      <c r="C15" s="158"/>
    </row>
    <row r="16" spans="1:3" ht="15" x14ac:dyDescent="0.25">
      <c r="A16" s="10">
        <f ca="1">TODAY()</f>
        <v>44540</v>
      </c>
      <c r="B16" s="158"/>
      <c r="C16" s="158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746D-7AA0-4336-B54C-68FB16ED45FB}">
  <dimension ref="A1:D93"/>
  <sheetViews>
    <sheetView zoomScaleNormal="100" workbookViewId="0"/>
  </sheetViews>
  <sheetFormatPr defaultColWidth="9.140625" defaultRowHeight="12.75" x14ac:dyDescent="0.2"/>
  <cols>
    <col min="1" max="1" width="7.140625" style="137" bestFit="1" customWidth="1"/>
    <col min="2" max="2" width="8.85546875" style="137" bestFit="1" customWidth="1"/>
    <col min="3" max="3" width="17.42578125" style="137" customWidth="1"/>
    <col min="4" max="4" width="9.85546875" style="137" customWidth="1"/>
    <col min="5" max="16384" width="9.140625" style="137"/>
  </cols>
  <sheetData>
    <row r="1" spans="1:4" ht="25.5" x14ac:dyDescent="0.2">
      <c r="A1" s="138" t="s">
        <v>159</v>
      </c>
      <c r="B1" s="138" t="s">
        <v>160</v>
      </c>
      <c r="C1" s="126" t="s">
        <v>165</v>
      </c>
      <c r="D1" s="126" t="s">
        <v>166</v>
      </c>
    </row>
    <row r="2" spans="1:4" x14ac:dyDescent="0.2">
      <c r="A2" s="136">
        <v>41640</v>
      </c>
      <c r="B2" s="147">
        <v>72.540000000000006</v>
      </c>
      <c r="C2" s="147">
        <v>10.329000000000001</v>
      </c>
      <c r="D2" s="147">
        <v>0.92800000000000005</v>
      </c>
    </row>
    <row r="3" spans="1:4" x14ac:dyDescent="0.2">
      <c r="A3" s="136">
        <v>41671</v>
      </c>
      <c r="B3" s="147">
        <v>75.643000000000001</v>
      </c>
      <c r="C3" s="147">
        <v>12.292999999999999</v>
      </c>
      <c r="D3" s="147">
        <v>0.89</v>
      </c>
    </row>
    <row r="4" spans="1:4" x14ac:dyDescent="0.2">
      <c r="A4" s="136">
        <v>41699</v>
      </c>
      <c r="B4" s="147">
        <v>99.177999999999997</v>
      </c>
      <c r="C4" s="147">
        <v>14.952999999999999</v>
      </c>
      <c r="D4" s="147">
        <v>1.0069999999999999</v>
      </c>
    </row>
    <row r="5" spans="1:4" x14ac:dyDescent="0.2">
      <c r="A5" s="136">
        <v>41730</v>
      </c>
      <c r="B5" s="147">
        <v>93.352000000000004</v>
      </c>
      <c r="C5" s="147">
        <v>13.676</v>
      </c>
      <c r="D5" s="147">
        <v>0.89200000000000002</v>
      </c>
    </row>
    <row r="6" spans="1:4" x14ac:dyDescent="0.2">
      <c r="A6" s="136">
        <v>41760</v>
      </c>
      <c r="B6" s="147">
        <v>106.31399999999999</v>
      </c>
      <c r="C6" s="147">
        <v>16.219000000000001</v>
      </c>
      <c r="D6" s="147">
        <v>0.93700000000000006</v>
      </c>
    </row>
    <row r="7" spans="1:4" x14ac:dyDescent="0.2">
      <c r="A7" s="136">
        <v>41791</v>
      </c>
      <c r="B7" s="147">
        <v>111.07</v>
      </c>
      <c r="C7" s="147">
        <v>15.664999999999999</v>
      </c>
      <c r="D7" s="147">
        <v>0.92900000000000005</v>
      </c>
    </row>
    <row r="8" spans="1:4" x14ac:dyDescent="0.2">
      <c r="A8" s="136">
        <v>41821</v>
      </c>
      <c r="B8" s="147">
        <v>122.887</v>
      </c>
      <c r="C8" s="147">
        <v>13.997999999999999</v>
      </c>
      <c r="D8" s="147">
        <v>1.0649999999999999</v>
      </c>
    </row>
    <row r="9" spans="1:4" x14ac:dyDescent="0.2">
      <c r="A9" s="136">
        <v>41852</v>
      </c>
      <c r="B9" s="147">
        <v>125.437</v>
      </c>
      <c r="C9" s="147">
        <v>2.0430000000000001</v>
      </c>
      <c r="D9" s="147">
        <v>0.11700000000000001</v>
      </c>
    </row>
    <row r="10" spans="1:4" x14ac:dyDescent="0.2">
      <c r="A10" s="136">
        <v>41883</v>
      </c>
      <c r="B10" s="147">
        <v>115.67700000000001</v>
      </c>
      <c r="C10" s="147">
        <v>5.9489999999999998</v>
      </c>
      <c r="D10" s="147">
        <v>0.70099999999999996</v>
      </c>
    </row>
    <row r="11" spans="1:4" x14ac:dyDescent="0.2">
      <c r="A11" s="136">
        <v>41913</v>
      </c>
      <c r="B11" s="147">
        <v>122.988</v>
      </c>
      <c r="C11" s="147">
        <v>14.722</v>
      </c>
      <c r="D11" s="147">
        <v>1.6</v>
      </c>
    </row>
    <row r="12" spans="1:4" x14ac:dyDescent="0.2">
      <c r="A12" s="136">
        <v>41944</v>
      </c>
      <c r="B12" s="147">
        <v>109.639</v>
      </c>
      <c r="C12" s="147">
        <v>16.463000000000001</v>
      </c>
      <c r="D12" s="147">
        <v>1.3660000000000001</v>
      </c>
    </row>
    <row r="13" spans="1:4" x14ac:dyDescent="0.2">
      <c r="A13" s="136">
        <v>41974</v>
      </c>
      <c r="B13" s="147">
        <v>124.254</v>
      </c>
      <c r="C13" s="147">
        <v>22.831</v>
      </c>
      <c r="D13" s="147">
        <v>1.768</v>
      </c>
    </row>
    <row r="14" spans="1:4" x14ac:dyDescent="0.2">
      <c r="A14" s="136">
        <v>42005</v>
      </c>
      <c r="B14" s="147">
        <v>72.546000000000006</v>
      </c>
      <c r="C14" s="147">
        <v>17.504999999999999</v>
      </c>
      <c r="D14" s="147">
        <v>1.7709999999999999</v>
      </c>
    </row>
    <row r="15" spans="1:4" x14ac:dyDescent="0.2">
      <c r="A15" s="136">
        <v>42036</v>
      </c>
      <c r="B15" s="147">
        <v>77.736000000000004</v>
      </c>
      <c r="C15" s="147">
        <v>13.481</v>
      </c>
      <c r="D15" s="147">
        <v>1.349</v>
      </c>
    </row>
    <row r="16" spans="1:4" x14ac:dyDescent="0.2">
      <c r="A16" s="136">
        <v>42064</v>
      </c>
      <c r="B16" s="147">
        <v>97.673000000000002</v>
      </c>
      <c r="C16" s="147">
        <v>16.11</v>
      </c>
      <c r="D16" s="147">
        <v>1.1379999999999999</v>
      </c>
    </row>
    <row r="17" spans="1:4" x14ac:dyDescent="0.2">
      <c r="A17" s="136">
        <v>42095</v>
      </c>
      <c r="B17" s="147">
        <v>107.85</v>
      </c>
      <c r="C17" s="147">
        <v>15.733000000000001</v>
      </c>
      <c r="D17" s="147">
        <v>1.2470000000000001</v>
      </c>
    </row>
    <row r="18" spans="1:4" x14ac:dyDescent="0.2">
      <c r="A18" s="136">
        <v>42125</v>
      </c>
      <c r="B18" s="147">
        <v>116.94</v>
      </c>
      <c r="C18" s="147">
        <v>15.741</v>
      </c>
      <c r="D18" s="147">
        <v>1.508</v>
      </c>
    </row>
    <row r="19" spans="1:4" x14ac:dyDescent="0.2">
      <c r="A19" s="136">
        <v>42156</v>
      </c>
      <c r="B19" s="147">
        <v>121.824</v>
      </c>
      <c r="C19" s="147">
        <v>14.42</v>
      </c>
      <c r="D19" s="147">
        <v>1.145</v>
      </c>
    </row>
    <row r="20" spans="1:4" x14ac:dyDescent="0.2">
      <c r="A20" s="136">
        <v>42186</v>
      </c>
      <c r="B20" s="147">
        <v>121.07599999999999</v>
      </c>
      <c r="C20" s="147">
        <v>15.521000000000001</v>
      </c>
      <c r="D20" s="147">
        <v>1.571</v>
      </c>
    </row>
    <row r="21" spans="1:4" x14ac:dyDescent="0.2">
      <c r="A21" s="136">
        <v>42217</v>
      </c>
      <c r="B21" s="147">
        <v>123.176</v>
      </c>
      <c r="C21" s="147">
        <v>15.1</v>
      </c>
      <c r="D21" s="147">
        <v>1.5429999999999999</v>
      </c>
    </row>
    <row r="22" spans="1:4" x14ac:dyDescent="0.2">
      <c r="A22" s="136">
        <v>42248</v>
      </c>
      <c r="B22" s="147">
        <v>104.119</v>
      </c>
      <c r="C22" s="147">
        <v>13.846</v>
      </c>
      <c r="D22" s="147">
        <v>1.415</v>
      </c>
    </row>
    <row r="23" spans="1:4" x14ac:dyDescent="0.2">
      <c r="A23" s="136">
        <v>42278</v>
      </c>
      <c r="B23" s="147">
        <v>106.467</v>
      </c>
      <c r="C23" s="147">
        <v>13.414</v>
      </c>
      <c r="D23" s="147">
        <v>1.331</v>
      </c>
    </row>
    <row r="24" spans="1:4" x14ac:dyDescent="0.2">
      <c r="A24" s="136">
        <v>42309</v>
      </c>
      <c r="B24" s="147">
        <v>105.883</v>
      </c>
      <c r="C24" s="147">
        <v>12.656000000000001</v>
      </c>
      <c r="D24" s="147">
        <v>1.244</v>
      </c>
    </row>
    <row r="25" spans="1:4" x14ac:dyDescent="0.2">
      <c r="A25" s="136">
        <v>42339</v>
      </c>
      <c r="B25" s="147">
        <v>108.057</v>
      </c>
      <c r="C25" s="147">
        <v>13.321</v>
      </c>
      <c r="D25" s="147">
        <v>1.26</v>
      </c>
    </row>
    <row r="26" spans="1:4" x14ac:dyDescent="0.2">
      <c r="A26" s="136">
        <v>42370</v>
      </c>
      <c r="B26" s="147">
        <v>104.57599999999999</v>
      </c>
      <c r="C26" s="147">
        <v>11.757999999999999</v>
      </c>
      <c r="D26" s="147">
        <v>1.26</v>
      </c>
    </row>
    <row r="27" spans="1:4" x14ac:dyDescent="0.2">
      <c r="A27" s="136">
        <v>42401</v>
      </c>
      <c r="B27" s="147">
        <v>105.154</v>
      </c>
      <c r="C27" s="147">
        <v>7.3550000000000004</v>
      </c>
      <c r="D27" s="147">
        <v>0.76200000000000001</v>
      </c>
    </row>
    <row r="28" spans="1:4" x14ac:dyDescent="0.2">
      <c r="A28" s="136">
        <v>42430</v>
      </c>
      <c r="B28" s="147">
        <v>120.15900000000001</v>
      </c>
      <c r="C28" s="147">
        <v>17.925000000000001</v>
      </c>
      <c r="D28" s="147">
        <v>1.5149999999999999</v>
      </c>
    </row>
    <row r="29" spans="1:4" x14ac:dyDescent="0.2">
      <c r="A29" s="136">
        <v>42461</v>
      </c>
      <c r="B29" s="147">
        <v>119.95099999999999</v>
      </c>
      <c r="C29" s="147">
        <v>21.253</v>
      </c>
      <c r="D29" s="147">
        <v>1.1659999999999999</v>
      </c>
    </row>
    <row r="30" spans="1:4" x14ac:dyDescent="0.2">
      <c r="A30" s="136">
        <v>42491</v>
      </c>
      <c r="B30" s="147">
        <v>135.34399999999999</v>
      </c>
      <c r="C30" s="147">
        <v>21.933</v>
      </c>
      <c r="D30" s="147">
        <v>1.8280000000000001</v>
      </c>
    </row>
    <row r="31" spans="1:4" x14ac:dyDescent="0.2">
      <c r="A31" s="136">
        <v>42522</v>
      </c>
      <c r="B31" s="147">
        <v>134.62</v>
      </c>
      <c r="C31" s="147">
        <v>22.568999999999999</v>
      </c>
      <c r="D31" s="147">
        <v>1.766</v>
      </c>
    </row>
    <row r="32" spans="1:4" x14ac:dyDescent="0.2">
      <c r="A32" s="136">
        <v>42552</v>
      </c>
      <c r="B32" s="147">
        <v>139.887</v>
      </c>
      <c r="C32" s="147">
        <v>19.52</v>
      </c>
      <c r="D32" s="147">
        <v>1.643</v>
      </c>
    </row>
    <row r="33" spans="1:4" x14ac:dyDescent="0.2">
      <c r="A33" s="136">
        <v>42583</v>
      </c>
      <c r="B33" s="147">
        <v>142.17699999999999</v>
      </c>
      <c r="C33" s="147">
        <v>24.8</v>
      </c>
      <c r="D33" s="147">
        <v>2.121</v>
      </c>
    </row>
    <row r="34" spans="1:4" x14ac:dyDescent="0.2">
      <c r="A34" s="136">
        <v>42614</v>
      </c>
      <c r="B34" s="147">
        <v>134.667</v>
      </c>
      <c r="C34" s="147">
        <v>19.215</v>
      </c>
      <c r="D34" s="147">
        <v>1.901</v>
      </c>
    </row>
    <row r="35" spans="1:4" x14ac:dyDescent="0.2">
      <c r="A35" s="136">
        <v>42644</v>
      </c>
      <c r="B35" s="147">
        <v>144.19200000000001</v>
      </c>
      <c r="C35" s="147">
        <v>20.64</v>
      </c>
      <c r="D35" s="147">
        <v>1.9119999999999999</v>
      </c>
    </row>
    <row r="36" spans="1:4" x14ac:dyDescent="0.2">
      <c r="A36" s="136">
        <v>42675</v>
      </c>
      <c r="B36" s="147">
        <v>143.15199999999999</v>
      </c>
      <c r="C36" s="147">
        <v>27.361000000000001</v>
      </c>
      <c r="D36" s="147">
        <v>2.1389999999999998</v>
      </c>
    </row>
    <row r="37" spans="1:4" x14ac:dyDescent="0.2">
      <c r="A37" s="136">
        <v>42705</v>
      </c>
      <c r="B37" s="147">
        <v>143.851</v>
      </c>
      <c r="C37" s="147">
        <v>27.157</v>
      </c>
      <c r="D37" s="147">
        <v>3.133</v>
      </c>
    </row>
    <row r="38" spans="1:4" x14ac:dyDescent="0.2">
      <c r="A38" s="136">
        <v>42736</v>
      </c>
      <c r="B38" s="147">
        <v>92.757000000000005</v>
      </c>
      <c r="C38" s="147">
        <v>18.561</v>
      </c>
      <c r="D38" s="147">
        <v>2.1150000000000002</v>
      </c>
    </row>
    <row r="39" spans="1:4" x14ac:dyDescent="0.2">
      <c r="A39" s="136">
        <v>42767</v>
      </c>
      <c r="B39" s="147">
        <v>93.983000000000004</v>
      </c>
      <c r="C39" s="147">
        <v>21.042999999999999</v>
      </c>
      <c r="D39" s="147">
        <v>1.958</v>
      </c>
    </row>
    <row r="40" spans="1:4" x14ac:dyDescent="0.2">
      <c r="A40" s="136">
        <v>42795</v>
      </c>
      <c r="B40" s="147">
        <v>115.973</v>
      </c>
      <c r="C40" s="147">
        <v>15.856999999999999</v>
      </c>
      <c r="D40" s="147">
        <v>1.238</v>
      </c>
    </row>
    <row r="41" spans="1:4" x14ac:dyDescent="0.2">
      <c r="A41" s="136">
        <v>42826</v>
      </c>
      <c r="B41" s="147">
        <v>126.821</v>
      </c>
      <c r="C41" s="147">
        <v>20.402999999999999</v>
      </c>
      <c r="D41" s="147">
        <v>3.125</v>
      </c>
    </row>
    <row r="42" spans="1:4" x14ac:dyDescent="0.2">
      <c r="A42" s="136">
        <v>42856</v>
      </c>
      <c r="B42" s="147">
        <v>136.18100000000001</v>
      </c>
      <c r="C42" s="147">
        <v>24.393000000000001</v>
      </c>
      <c r="D42" s="147">
        <v>1.4910000000000001</v>
      </c>
    </row>
    <row r="43" spans="1:4" x14ac:dyDescent="0.2">
      <c r="A43" s="136">
        <v>42887</v>
      </c>
      <c r="B43" s="147">
        <v>140.459</v>
      </c>
      <c r="C43" s="147">
        <v>17.747</v>
      </c>
      <c r="D43" s="147">
        <v>1.5549999999999999</v>
      </c>
    </row>
    <row r="44" spans="1:4" x14ac:dyDescent="0.2">
      <c r="A44" s="136">
        <v>42917</v>
      </c>
      <c r="B44" s="147">
        <v>149.51300000000001</v>
      </c>
      <c r="C44" s="147">
        <v>19.652000000000001</v>
      </c>
      <c r="D44" s="147">
        <v>1.595</v>
      </c>
    </row>
    <row r="45" spans="1:4" x14ac:dyDescent="0.2">
      <c r="A45" s="136">
        <v>42948</v>
      </c>
      <c r="B45" s="147">
        <v>149.48599999999999</v>
      </c>
      <c r="C45" s="147">
        <v>24.672000000000001</v>
      </c>
      <c r="D45" s="147">
        <v>2.0139999999999998</v>
      </c>
    </row>
    <row r="46" spans="1:4" x14ac:dyDescent="0.2">
      <c r="A46" s="136">
        <v>42979</v>
      </c>
      <c r="B46" s="147">
        <v>147.29300000000001</v>
      </c>
      <c r="C46" s="147">
        <v>21.966999999999999</v>
      </c>
      <c r="D46" s="147">
        <v>2.0630000000000002</v>
      </c>
    </row>
    <row r="47" spans="1:4" x14ac:dyDescent="0.2">
      <c r="A47" s="136">
        <v>43009</v>
      </c>
      <c r="B47" s="147">
        <v>147.624</v>
      </c>
      <c r="C47" s="147">
        <v>25.347000000000001</v>
      </c>
      <c r="D47" s="147">
        <v>2.0289999999999999</v>
      </c>
    </row>
    <row r="48" spans="1:4" x14ac:dyDescent="0.2">
      <c r="A48" s="136">
        <v>43040</v>
      </c>
      <c r="B48" s="147">
        <v>147.97999999999999</v>
      </c>
      <c r="C48" s="147">
        <v>23.177</v>
      </c>
      <c r="D48" s="147">
        <v>2.0630000000000002</v>
      </c>
    </row>
    <row r="49" spans="1:4" x14ac:dyDescent="0.2">
      <c r="A49" s="136">
        <v>43070</v>
      </c>
      <c r="B49" s="147">
        <v>147.63900000000001</v>
      </c>
      <c r="C49" s="147">
        <v>25.524000000000001</v>
      </c>
      <c r="D49" s="147">
        <v>2.7080000000000002</v>
      </c>
    </row>
    <row r="50" spans="1:4" x14ac:dyDescent="0.2">
      <c r="A50" s="136">
        <v>43101</v>
      </c>
      <c r="B50" s="147">
        <v>125.52500000000001</v>
      </c>
      <c r="C50" s="147">
        <v>13.680999999999999</v>
      </c>
      <c r="D50" s="147">
        <v>2.1579999999999999</v>
      </c>
    </row>
    <row r="51" spans="1:4" x14ac:dyDescent="0.2">
      <c r="A51" s="136">
        <v>43132</v>
      </c>
      <c r="B51" s="147">
        <v>127.94499999999999</v>
      </c>
      <c r="C51" s="147">
        <v>21.605</v>
      </c>
      <c r="D51" s="147">
        <v>2.4329999999999998</v>
      </c>
    </row>
    <row r="52" spans="1:4" x14ac:dyDescent="0.2">
      <c r="A52" s="136">
        <v>43160</v>
      </c>
      <c r="B52" s="147">
        <v>149.12700000000001</v>
      </c>
      <c r="C52" s="147">
        <v>25.068000000000001</v>
      </c>
      <c r="D52" s="147">
        <v>2.7309999999999999</v>
      </c>
    </row>
    <row r="53" spans="1:4" x14ac:dyDescent="0.2">
      <c r="A53" s="136">
        <v>43191</v>
      </c>
      <c r="B53" s="147">
        <v>142.52500000000001</v>
      </c>
      <c r="C53" s="147">
        <v>25.751000000000001</v>
      </c>
      <c r="D53" s="147">
        <v>2.16</v>
      </c>
    </row>
    <row r="54" spans="1:4" x14ac:dyDescent="0.2">
      <c r="A54" s="136">
        <v>43221</v>
      </c>
      <c r="B54" s="147">
        <v>151.31200000000001</v>
      </c>
      <c r="C54" s="147">
        <v>21.507999999999999</v>
      </c>
      <c r="D54" s="147">
        <v>2.0289999999999999</v>
      </c>
    </row>
    <row r="55" spans="1:4" x14ac:dyDescent="0.2">
      <c r="A55" s="136">
        <v>43252</v>
      </c>
      <c r="B55" s="147">
        <v>158.86699999999999</v>
      </c>
      <c r="C55" s="147">
        <v>12.384</v>
      </c>
      <c r="D55" s="147">
        <v>0.47499999999999998</v>
      </c>
    </row>
    <row r="56" spans="1:4" x14ac:dyDescent="0.2">
      <c r="A56" s="136">
        <v>43282</v>
      </c>
      <c r="B56" s="147">
        <v>166.33099999999999</v>
      </c>
      <c r="C56" s="147">
        <v>10.554</v>
      </c>
      <c r="D56" s="147">
        <v>0.14399999999999999</v>
      </c>
    </row>
    <row r="57" spans="1:4" x14ac:dyDescent="0.2">
      <c r="A57" s="136">
        <v>43313</v>
      </c>
      <c r="B57" s="147">
        <v>172.28</v>
      </c>
      <c r="C57" s="147">
        <v>16.024999999999999</v>
      </c>
      <c r="D57" s="147">
        <v>1.8520000000000001</v>
      </c>
    </row>
    <row r="58" spans="1:4" x14ac:dyDescent="0.2">
      <c r="A58" s="136">
        <v>43344</v>
      </c>
      <c r="B58" s="147">
        <v>164.39599999999999</v>
      </c>
      <c r="C58" s="147">
        <v>32.247999999999998</v>
      </c>
      <c r="D58" s="147">
        <v>2.9820000000000002</v>
      </c>
    </row>
    <row r="59" spans="1:4" x14ac:dyDescent="0.2">
      <c r="A59" s="136">
        <v>43374</v>
      </c>
      <c r="B59" s="147">
        <v>170.952</v>
      </c>
      <c r="C59" s="147">
        <v>39.005000000000003</v>
      </c>
      <c r="D59" s="147">
        <v>2.544</v>
      </c>
    </row>
    <row r="60" spans="1:4" x14ac:dyDescent="0.2">
      <c r="A60" s="136">
        <v>43405</v>
      </c>
      <c r="B60" s="147">
        <v>160.273</v>
      </c>
      <c r="C60" s="147">
        <v>40.325000000000003</v>
      </c>
      <c r="D60" s="147">
        <v>2.72</v>
      </c>
    </row>
    <row r="61" spans="1:4" x14ac:dyDescent="0.2">
      <c r="A61" s="136">
        <v>43435</v>
      </c>
      <c r="B61" s="147">
        <v>167.785</v>
      </c>
      <c r="C61" s="147">
        <v>47.33</v>
      </c>
      <c r="D61" s="147">
        <v>3.4329999999999998</v>
      </c>
    </row>
    <row r="62" spans="1:4" x14ac:dyDescent="0.2">
      <c r="A62" s="136">
        <v>43466</v>
      </c>
      <c r="B62" s="147">
        <v>143.917</v>
      </c>
      <c r="C62" s="147">
        <v>36.487000000000002</v>
      </c>
      <c r="D62" s="147">
        <v>2.4940000000000002</v>
      </c>
    </row>
    <row r="63" spans="1:4" x14ac:dyDescent="0.2">
      <c r="A63" s="136">
        <v>43497</v>
      </c>
      <c r="B63" s="147">
        <v>130.529</v>
      </c>
      <c r="C63" s="147">
        <v>40.173999999999999</v>
      </c>
      <c r="D63" s="147">
        <v>2.7759999999999998</v>
      </c>
    </row>
    <row r="64" spans="1:4" x14ac:dyDescent="0.2">
      <c r="A64" s="136">
        <v>43525</v>
      </c>
      <c r="B64" s="147">
        <v>140.82499999999999</v>
      </c>
      <c r="C64" s="147">
        <v>35.74</v>
      </c>
      <c r="D64" s="147">
        <v>3.3780000000000001</v>
      </c>
    </row>
    <row r="65" spans="1:4" x14ac:dyDescent="0.2">
      <c r="A65" s="136">
        <v>43556</v>
      </c>
      <c r="B65" s="147">
        <v>152.149</v>
      </c>
      <c r="C65" s="147">
        <v>38.557000000000002</v>
      </c>
      <c r="D65" s="147">
        <v>2.7810000000000001</v>
      </c>
    </row>
    <row r="66" spans="1:4" x14ac:dyDescent="0.2">
      <c r="A66" s="136">
        <v>43586</v>
      </c>
      <c r="B66" s="147">
        <v>154.59</v>
      </c>
      <c r="C66" s="147">
        <v>40.383000000000003</v>
      </c>
      <c r="D66" s="147">
        <v>3.3889999999999998</v>
      </c>
    </row>
    <row r="67" spans="1:4" x14ac:dyDescent="0.2">
      <c r="A67" s="136">
        <v>43617</v>
      </c>
      <c r="B67" s="147">
        <v>141.553</v>
      </c>
      <c r="C67" s="147">
        <v>39.761000000000003</v>
      </c>
      <c r="D67" s="147">
        <v>2.0230000000000001</v>
      </c>
    </row>
    <row r="68" spans="1:4" x14ac:dyDescent="0.2">
      <c r="A68" s="136">
        <v>43647</v>
      </c>
      <c r="B68" s="147">
        <v>158.61000000000001</v>
      </c>
      <c r="C68" s="147">
        <v>46.281999999999996</v>
      </c>
      <c r="D68" s="147">
        <v>2.4430000000000001</v>
      </c>
    </row>
    <row r="69" spans="1:4" x14ac:dyDescent="0.2">
      <c r="A69" s="136">
        <v>43678</v>
      </c>
      <c r="B69" s="147">
        <v>155.898</v>
      </c>
      <c r="C69" s="147">
        <v>30.18</v>
      </c>
      <c r="D69" s="147">
        <v>1.4430000000000001</v>
      </c>
    </row>
    <row r="70" spans="1:4" x14ac:dyDescent="0.2">
      <c r="A70" s="136">
        <v>43709</v>
      </c>
      <c r="B70" s="147">
        <v>141.846</v>
      </c>
      <c r="C70" s="147">
        <v>40.692</v>
      </c>
      <c r="D70" s="147">
        <v>2.915</v>
      </c>
    </row>
    <row r="71" spans="1:4" x14ac:dyDescent="0.2">
      <c r="A71" s="136">
        <v>43739</v>
      </c>
      <c r="B71" s="147">
        <v>144.31399999999999</v>
      </c>
      <c r="C71" s="147">
        <v>48.569000000000003</v>
      </c>
      <c r="D71" s="147">
        <v>2.3490000000000002</v>
      </c>
    </row>
    <row r="72" spans="1:4" x14ac:dyDescent="0.2">
      <c r="A72" s="136">
        <v>43770</v>
      </c>
      <c r="B72" s="147">
        <v>127.42400000000001</v>
      </c>
      <c r="C72" s="147">
        <v>42.389000000000003</v>
      </c>
      <c r="D72" s="147">
        <v>2.8690000000000002</v>
      </c>
    </row>
    <row r="73" spans="1:4" x14ac:dyDescent="0.2">
      <c r="A73" s="136">
        <v>43800</v>
      </c>
      <c r="B73" s="147">
        <v>132.85</v>
      </c>
      <c r="C73" s="147">
        <v>52.795999999999999</v>
      </c>
      <c r="D73" s="147">
        <v>4.367</v>
      </c>
    </row>
    <row r="74" spans="1:4" x14ac:dyDescent="0.2">
      <c r="A74" s="136">
        <v>43831</v>
      </c>
      <c r="B74" s="147">
        <v>134.233</v>
      </c>
      <c r="C74" s="147">
        <v>41.856999999999999</v>
      </c>
      <c r="D74" s="147">
        <v>2.3279999999999998</v>
      </c>
    </row>
    <row r="75" spans="1:4" x14ac:dyDescent="0.2">
      <c r="A75" s="136">
        <v>43862</v>
      </c>
      <c r="B75" s="147">
        <v>131.82900000000001</v>
      </c>
      <c r="C75" s="147">
        <v>37.301000000000002</v>
      </c>
      <c r="D75" s="147">
        <v>2.3069999999999999</v>
      </c>
    </row>
    <row r="76" spans="1:4" x14ac:dyDescent="0.2">
      <c r="A76" s="136">
        <v>43891</v>
      </c>
      <c r="B76" s="147">
        <v>150.94499999999999</v>
      </c>
      <c r="C76" s="147">
        <v>45.226999999999997</v>
      </c>
      <c r="D76" s="147">
        <v>3.1549999999999998</v>
      </c>
    </row>
    <row r="77" spans="1:4" x14ac:dyDescent="0.2">
      <c r="A77" s="136">
        <v>43922</v>
      </c>
      <c r="B77" s="147">
        <v>143.72900000000001</v>
      </c>
      <c r="C77" s="147">
        <v>38.639000000000003</v>
      </c>
      <c r="D77" s="147">
        <v>3.21</v>
      </c>
    </row>
    <row r="78" spans="1:4" x14ac:dyDescent="0.2">
      <c r="A78" s="136">
        <v>43952</v>
      </c>
      <c r="B78" s="147">
        <v>152.47999999999999</v>
      </c>
      <c r="C78" s="147">
        <v>46.420999999999999</v>
      </c>
      <c r="D78" s="147">
        <v>2.3650000000000002</v>
      </c>
    </row>
    <row r="79" spans="1:4" x14ac:dyDescent="0.2">
      <c r="A79" s="136">
        <v>43983</v>
      </c>
      <c r="B79" s="147">
        <v>150.80000000000001</v>
      </c>
      <c r="C79" s="147">
        <v>53.207999999999998</v>
      </c>
      <c r="D79" s="147">
        <v>2.532</v>
      </c>
    </row>
    <row r="80" spans="1:4" x14ac:dyDescent="0.2">
      <c r="A80" s="136">
        <v>44013</v>
      </c>
      <c r="B80" s="147">
        <v>161.66900000000001</v>
      </c>
      <c r="C80" s="147">
        <v>46.683999999999997</v>
      </c>
      <c r="D80" s="147">
        <v>4.1269999999999998</v>
      </c>
    </row>
    <row r="81" spans="1:4" x14ac:dyDescent="0.2">
      <c r="A81" s="136">
        <v>44044</v>
      </c>
      <c r="B81" s="147">
        <v>162.60900000000001</v>
      </c>
      <c r="C81" s="147">
        <v>43.953000000000003</v>
      </c>
      <c r="D81" s="147">
        <v>2.4769999999999999</v>
      </c>
    </row>
    <row r="82" spans="1:4" x14ac:dyDescent="0.2">
      <c r="A82" s="136">
        <v>44075</v>
      </c>
      <c r="B82" s="147">
        <v>159.161</v>
      </c>
      <c r="C82" s="147">
        <v>48.113</v>
      </c>
      <c r="D82" s="147">
        <v>3.0649999999999999</v>
      </c>
    </row>
    <row r="83" spans="1:4" x14ac:dyDescent="0.2">
      <c r="A83" s="136">
        <v>44105</v>
      </c>
      <c r="B83" s="147">
        <v>157.203</v>
      </c>
      <c r="C83" s="147">
        <v>25.23</v>
      </c>
      <c r="D83" s="147">
        <v>1.2090000000000001</v>
      </c>
    </row>
    <row r="84" spans="1:4" x14ac:dyDescent="0.2">
      <c r="A84" s="136">
        <v>44136</v>
      </c>
      <c r="B84" s="147">
        <v>152.06700000000001</v>
      </c>
      <c r="C84" s="147">
        <v>49.054000000000002</v>
      </c>
      <c r="D84" s="147">
        <v>2.6030000000000002</v>
      </c>
    </row>
    <row r="85" spans="1:4" x14ac:dyDescent="0.2">
      <c r="A85" s="136">
        <v>44166</v>
      </c>
      <c r="B85" s="147">
        <v>157.97399999999999</v>
      </c>
      <c r="C85" s="147">
        <v>57.808</v>
      </c>
      <c r="D85" s="147">
        <v>2.5910000000000002</v>
      </c>
    </row>
    <row r="86" spans="1:4" x14ac:dyDescent="0.2">
      <c r="A86" s="136">
        <v>44197</v>
      </c>
      <c r="B86" s="147">
        <v>130.83000000000001</v>
      </c>
      <c r="C86" s="147">
        <v>56.07</v>
      </c>
      <c r="D86" s="147">
        <v>7.6020000000000003</v>
      </c>
    </row>
    <row r="87" spans="1:4" x14ac:dyDescent="0.2">
      <c r="A87" s="136">
        <v>44228</v>
      </c>
      <c r="B87" s="147">
        <v>101.05200000000001</v>
      </c>
      <c r="C87" s="147">
        <v>48.552</v>
      </c>
      <c r="D87" s="147">
        <v>7.2240000000000002</v>
      </c>
    </row>
    <row r="88" spans="1:4" x14ac:dyDescent="0.2">
      <c r="A88" s="136">
        <v>44256</v>
      </c>
      <c r="B88" s="147">
        <v>141.6</v>
      </c>
      <c r="C88" s="147">
        <v>52.503999999999998</v>
      </c>
      <c r="D88" s="147">
        <v>6.9219999999999997</v>
      </c>
    </row>
    <row r="89" spans="1:4" x14ac:dyDescent="0.2">
      <c r="A89" s="136">
        <v>44287</v>
      </c>
      <c r="B89" s="147">
        <v>134.80799999999999</v>
      </c>
      <c r="C89" s="147">
        <v>50.622</v>
      </c>
      <c r="D89" s="147">
        <v>5.8769999999999998</v>
      </c>
    </row>
    <row r="90" spans="1:4" x14ac:dyDescent="0.2">
      <c r="A90" s="136">
        <v>44317</v>
      </c>
      <c r="B90" s="147">
        <v>148.56</v>
      </c>
      <c r="C90" s="147">
        <v>63.140999999999998</v>
      </c>
      <c r="D90" s="147">
        <v>5.3129999999999997</v>
      </c>
    </row>
    <row r="91" spans="1:4" x14ac:dyDescent="0.2">
      <c r="A91" s="136">
        <v>44348</v>
      </c>
      <c r="B91" s="147">
        <v>136.119</v>
      </c>
      <c r="C91" s="147">
        <v>55.237000000000002</v>
      </c>
      <c r="D91" s="147">
        <v>3.8250000000000002</v>
      </c>
    </row>
    <row r="92" spans="1:4" x14ac:dyDescent="0.2">
      <c r="A92" s="136">
        <v>44378</v>
      </c>
      <c r="B92" s="147">
        <v>140.125</v>
      </c>
      <c r="C92" s="147">
        <v>71.647999999999996</v>
      </c>
      <c r="D92" s="147">
        <v>5.2450000000000001</v>
      </c>
    </row>
    <row r="93" spans="1:4" x14ac:dyDescent="0.2">
      <c r="A93" s="136">
        <v>44409</v>
      </c>
      <c r="B93" s="147">
        <v>139.65600000000001</v>
      </c>
      <c r="C93" s="147">
        <v>70.513999999999996</v>
      </c>
      <c r="D93" s="147">
        <v>5.84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17090-1F09-47B1-BC37-ACEAC10B6A08}">
  <dimension ref="A1:C93"/>
  <sheetViews>
    <sheetView zoomScaleNormal="100" workbookViewId="0"/>
  </sheetViews>
  <sheetFormatPr defaultColWidth="9.140625" defaultRowHeight="12.75" x14ac:dyDescent="0.2"/>
  <cols>
    <col min="1" max="1" width="7.140625" bestFit="1" customWidth="1"/>
    <col min="2" max="2" width="9.28515625" bestFit="1" customWidth="1"/>
    <col min="3" max="3" width="11.140625" customWidth="1"/>
  </cols>
  <sheetData>
    <row r="1" spans="1:3" ht="38.25" x14ac:dyDescent="0.2">
      <c r="A1" s="146" t="s">
        <v>159</v>
      </c>
      <c r="B1" s="146" t="s">
        <v>160</v>
      </c>
      <c r="C1" s="140" t="s">
        <v>165</v>
      </c>
    </row>
    <row r="2" spans="1:3" x14ac:dyDescent="0.2">
      <c r="A2" s="136">
        <v>41640</v>
      </c>
      <c r="B2" s="148">
        <v>86.566344857214474</v>
      </c>
      <c r="C2" s="148">
        <v>13.433655142785527</v>
      </c>
    </row>
    <row r="3" spans="1:3" x14ac:dyDescent="0.2">
      <c r="A3" s="136">
        <v>41671</v>
      </c>
      <c r="B3" s="148">
        <v>85.158624726994347</v>
      </c>
      <c r="C3" s="148">
        <v>14.841375273005653</v>
      </c>
    </row>
    <row r="4" spans="1:3" x14ac:dyDescent="0.2">
      <c r="A4" s="136">
        <v>41699</v>
      </c>
      <c r="B4" s="148">
        <v>86.138373082735498</v>
      </c>
      <c r="C4" s="148">
        <v>13.861626917264502</v>
      </c>
    </row>
    <row r="5" spans="1:3" x14ac:dyDescent="0.2">
      <c r="A5" s="136">
        <v>41730</v>
      </c>
      <c r="B5" s="148">
        <v>86.501111934766499</v>
      </c>
      <c r="C5" s="148">
        <v>13.498888065233505</v>
      </c>
    </row>
    <row r="6" spans="1:3" x14ac:dyDescent="0.2">
      <c r="A6" s="136">
        <v>41760</v>
      </c>
      <c r="B6" s="148">
        <v>86.105126751437595</v>
      </c>
      <c r="C6" s="148">
        <v>13.894873248562401</v>
      </c>
    </row>
    <row r="7" spans="1:3" x14ac:dyDescent="0.2">
      <c r="A7" s="136">
        <v>41791</v>
      </c>
      <c r="B7" s="148">
        <v>87.001817270334641</v>
      </c>
      <c r="C7" s="148">
        <v>12.998182729665364</v>
      </c>
    </row>
    <row r="8" spans="1:3" x14ac:dyDescent="0.2">
      <c r="A8" s="136">
        <v>41821</v>
      </c>
      <c r="B8" s="148">
        <v>89.080826386371882</v>
      </c>
      <c r="C8" s="148">
        <v>10.91917361362812</v>
      </c>
    </row>
    <row r="9" spans="1:3" x14ac:dyDescent="0.2">
      <c r="A9" s="136">
        <v>41852</v>
      </c>
      <c r="B9" s="148">
        <v>98.307170231275023</v>
      </c>
      <c r="C9" s="148">
        <v>1.6928297687249794</v>
      </c>
    </row>
    <row r="10" spans="1:3" x14ac:dyDescent="0.2">
      <c r="A10" s="136">
        <v>41883</v>
      </c>
      <c r="B10" s="148">
        <v>94.563751256877069</v>
      </c>
      <c r="C10" s="148">
        <v>5.4362487431229294</v>
      </c>
    </row>
    <row r="11" spans="1:3" x14ac:dyDescent="0.2">
      <c r="A11" s="136">
        <v>41913</v>
      </c>
      <c r="B11" s="148">
        <v>88.283683870504632</v>
      </c>
      <c r="C11" s="148">
        <v>11.716316129495375</v>
      </c>
    </row>
    <row r="12" spans="1:3" x14ac:dyDescent="0.2">
      <c r="A12" s="136">
        <v>41944</v>
      </c>
      <c r="B12" s="148">
        <v>86.012960115479956</v>
      </c>
      <c r="C12" s="148">
        <v>13.987039884520048</v>
      </c>
    </row>
    <row r="13" spans="1:3" x14ac:dyDescent="0.2">
      <c r="A13" s="136">
        <v>41974</v>
      </c>
      <c r="B13" s="148">
        <v>83.474300148468615</v>
      </c>
      <c r="C13" s="148">
        <v>16.525699851531385</v>
      </c>
    </row>
    <row r="14" spans="1:3" x14ac:dyDescent="0.2">
      <c r="A14" s="136">
        <v>42005</v>
      </c>
      <c r="B14" s="148">
        <v>79.007209601184897</v>
      </c>
      <c r="C14" s="148">
        <v>20.992790398815096</v>
      </c>
    </row>
    <row r="15" spans="1:3" x14ac:dyDescent="0.2">
      <c r="A15" s="136">
        <v>42036</v>
      </c>
      <c r="B15" s="148">
        <v>83.978998768446303</v>
      </c>
      <c r="C15" s="148">
        <v>16.021001231553701</v>
      </c>
    </row>
    <row r="16" spans="1:3" x14ac:dyDescent="0.2">
      <c r="A16" s="136">
        <v>42064</v>
      </c>
      <c r="B16" s="148">
        <v>84.991428894631966</v>
      </c>
      <c r="C16" s="148">
        <v>15.008571105368041</v>
      </c>
    </row>
    <row r="17" spans="1:3" x14ac:dyDescent="0.2">
      <c r="A17" s="136">
        <v>42095</v>
      </c>
      <c r="B17" s="148">
        <v>86.397500600817111</v>
      </c>
      <c r="C17" s="148">
        <v>13.602499399182888</v>
      </c>
    </row>
    <row r="18" spans="1:3" x14ac:dyDescent="0.2">
      <c r="A18" s="136">
        <v>42125</v>
      </c>
      <c r="B18" s="148">
        <v>87.145742199435134</v>
      </c>
      <c r="C18" s="148">
        <v>12.854257800564872</v>
      </c>
    </row>
    <row r="19" spans="1:3" x14ac:dyDescent="0.2">
      <c r="A19" s="136">
        <v>42156</v>
      </c>
      <c r="B19" s="148">
        <v>88.670854289644723</v>
      </c>
      <c r="C19" s="148">
        <v>11.329145710355281</v>
      </c>
    </row>
    <row r="20" spans="1:3" x14ac:dyDescent="0.2">
      <c r="A20" s="136">
        <v>42186</v>
      </c>
      <c r="B20" s="148">
        <v>87.629552428927113</v>
      </c>
      <c r="C20" s="148">
        <v>12.370447571072884</v>
      </c>
    </row>
    <row r="21" spans="1:3" x14ac:dyDescent="0.2">
      <c r="A21" s="136">
        <v>42217</v>
      </c>
      <c r="B21" s="148">
        <v>88.096753660089107</v>
      </c>
      <c r="C21" s="148">
        <v>11.90324633991089</v>
      </c>
    </row>
    <row r="22" spans="1:3" x14ac:dyDescent="0.2">
      <c r="A22" s="136">
        <v>42248</v>
      </c>
      <c r="B22" s="148">
        <v>87.216451666945886</v>
      </c>
      <c r="C22" s="148">
        <v>12.783548333054117</v>
      </c>
    </row>
    <row r="23" spans="1:3" x14ac:dyDescent="0.2">
      <c r="A23" s="136">
        <v>42278</v>
      </c>
      <c r="B23" s="148">
        <v>87.83536283536283</v>
      </c>
      <c r="C23" s="148">
        <v>12.16463716463717</v>
      </c>
    </row>
    <row r="24" spans="1:3" x14ac:dyDescent="0.2">
      <c r="A24" s="136">
        <v>42309</v>
      </c>
      <c r="B24" s="148">
        <v>88.3956821919638</v>
      </c>
      <c r="C24" s="148">
        <v>11.604317808036201</v>
      </c>
    </row>
    <row r="25" spans="1:3" x14ac:dyDescent="0.2">
      <c r="A25" s="136">
        <v>42339</v>
      </c>
      <c r="B25" s="148">
        <v>88.110536701511762</v>
      </c>
      <c r="C25" s="148">
        <v>11.889463298488234</v>
      </c>
    </row>
    <row r="26" spans="1:3" x14ac:dyDescent="0.2">
      <c r="A26" s="136">
        <v>42370</v>
      </c>
      <c r="B26" s="148">
        <v>88.929707297991385</v>
      </c>
      <c r="C26" s="148">
        <v>11.070292702008611</v>
      </c>
    </row>
    <row r="27" spans="1:3" x14ac:dyDescent="0.2">
      <c r="A27" s="136">
        <v>42401</v>
      </c>
      <c r="B27" s="148">
        <v>92.833999876402601</v>
      </c>
      <c r="C27" s="148">
        <v>7.166000123597394</v>
      </c>
    </row>
    <row r="28" spans="1:3" x14ac:dyDescent="0.2">
      <c r="A28" s="136">
        <v>42430</v>
      </c>
      <c r="B28" s="148">
        <v>86.074398813745091</v>
      </c>
      <c r="C28" s="148">
        <v>13.925601186254911</v>
      </c>
    </row>
    <row r="29" spans="1:3" x14ac:dyDescent="0.2">
      <c r="A29" s="136">
        <v>42461</v>
      </c>
      <c r="B29" s="148">
        <v>84.253002739341142</v>
      </c>
      <c r="C29" s="148">
        <v>15.746997260658857</v>
      </c>
    </row>
    <row r="30" spans="1:3" x14ac:dyDescent="0.2">
      <c r="A30" s="136">
        <v>42491</v>
      </c>
      <c r="B30" s="148">
        <v>85.065837025863416</v>
      </c>
      <c r="C30" s="148">
        <v>14.934162974136578</v>
      </c>
    </row>
    <row r="31" spans="1:3" x14ac:dyDescent="0.2">
      <c r="A31" s="136">
        <v>42522</v>
      </c>
      <c r="B31" s="148">
        <v>84.690635714510407</v>
      </c>
      <c r="C31" s="148">
        <v>15.30936428548959</v>
      </c>
    </row>
    <row r="32" spans="1:3" x14ac:dyDescent="0.2">
      <c r="A32" s="136">
        <v>42552</v>
      </c>
      <c r="B32" s="148">
        <v>86.859360447066123</v>
      </c>
      <c r="C32" s="148">
        <v>13.140639552933875</v>
      </c>
    </row>
    <row r="33" spans="1:3" x14ac:dyDescent="0.2">
      <c r="A33" s="136">
        <v>42583</v>
      </c>
      <c r="B33" s="148">
        <v>84.079646122366896</v>
      </c>
      <c r="C33" s="148">
        <v>15.920353877633097</v>
      </c>
    </row>
    <row r="34" spans="1:3" x14ac:dyDescent="0.2">
      <c r="A34" s="136">
        <v>42614</v>
      </c>
      <c r="B34" s="148">
        <v>86.445247555895051</v>
      </c>
      <c r="C34" s="148">
        <v>13.554752444104945</v>
      </c>
    </row>
    <row r="35" spans="1:3" x14ac:dyDescent="0.2">
      <c r="A35" s="136">
        <v>42644</v>
      </c>
      <c r="B35" s="148">
        <v>86.475075564937882</v>
      </c>
      <c r="C35" s="148">
        <v>13.524924435062125</v>
      </c>
    </row>
    <row r="36" spans="1:3" x14ac:dyDescent="0.2">
      <c r="A36" s="136">
        <v>42675</v>
      </c>
      <c r="B36" s="148">
        <v>82.913606561175072</v>
      </c>
      <c r="C36" s="148">
        <v>17.086393438824921</v>
      </c>
    </row>
    <row r="37" spans="1:3" x14ac:dyDescent="0.2">
      <c r="A37" s="136">
        <v>42705</v>
      </c>
      <c r="B37" s="148">
        <v>82.606049121114495</v>
      </c>
      <c r="C37" s="148">
        <v>17.393950878885512</v>
      </c>
    </row>
    <row r="38" spans="1:3" x14ac:dyDescent="0.2">
      <c r="A38" s="136">
        <v>42736</v>
      </c>
      <c r="B38" s="148">
        <v>81.772500066118326</v>
      </c>
      <c r="C38" s="148">
        <v>18.227499933881674</v>
      </c>
    </row>
    <row r="39" spans="1:3" x14ac:dyDescent="0.2">
      <c r="A39" s="136">
        <v>42767</v>
      </c>
      <c r="B39" s="148">
        <v>80.338336866580036</v>
      </c>
      <c r="C39" s="148">
        <v>19.66166313341996</v>
      </c>
    </row>
    <row r="40" spans="1:3" x14ac:dyDescent="0.2">
      <c r="A40" s="136">
        <v>42795</v>
      </c>
      <c r="B40" s="148">
        <v>87.153184837827297</v>
      </c>
      <c r="C40" s="148">
        <v>12.846815162172708</v>
      </c>
    </row>
    <row r="41" spans="1:3" x14ac:dyDescent="0.2">
      <c r="A41" s="136">
        <v>42826</v>
      </c>
      <c r="B41" s="148">
        <v>84.35107649535415</v>
      </c>
      <c r="C41" s="148">
        <v>15.64892350464585</v>
      </c>
    </row>
    <row r="42" spans="1:3" x14ac:dyDescent="0.2">
      <c r="A42" s="136">
        <v>42856</v>
      </c>
      <c r="B42" s="148">
        <v>84.028630487767259</v>
      </c>
      <c r="C42" s="148">
        <v>15.971369512232748</v>
      </c>
    </row>
    <row r="43" spans="1:3" x14ac:dyDescent="0.2">
      <c r="A43" s="136">
        <v>42887</v>
      </c>
      <c r="B43" s="148">
        <v>87.918202815455572</v>
      </c>
      <c r="C43" s="148">
        <v>12.081797184544429</v>
      </c>
    </row>
    <row r="44" spans="1:3" x14ac:dyDescent="0.2">
      <c r="A44" s="136">
        <v>42917</v>
      </c>
      <c r="B44" s="148">
        <v>87.557390489576008</v>
      </c>
      <c r="C44" s="148">
        <v>12.442609510423996</v>
      </c>
    </row>
    <row r="45" spans="1:3" x14ac:dyDescent="0.2">
      <c r="A45" s="136">
        <v>42948</v>
      </c>
      <c r="B45" s="148">
        <v>84.852303430738147</v>
      </c>
      <c r="C45" s="148">
        <v>15.147696569261859</v>
      </c>
    </row>
    <row r="46" spans="1:3" x14ac:dyDescent="0.2">
      <c r="A46" s="136">
        <v>42979</v>
      </c>
      <c r="B46" s="148">
        <v>85.973862236827529</v>
      </c>
      <c r="C46" s="148">
        <v>14.026137763172475</v>
      </c>
    </row>
    <row r="47" spans="1:3" x14ac:dyDescent="0.2">
      <c r="A47" s="136">
        <v>43009</v>
      </c>
      <c r="B47" s="148">
        <v>84.356571428571428</v>
      </c>
      <c r="C47" s="148">
        <v>15.643428571428576</v>
      </c>
    </row>
    <row r="48" spans="1:3" x14ac:dyDescent="0.2">
      <c r="A48" s="136">
        <v>43040</v>
      </c>
      <c r="B48" s="148">
        <v>85.428934303198261</v>
      </c>
      <c r="C48" s="148">
        <v>14.571065696801744</v>
      </c>
    </row>
    <row r="49" spans="1:3" x14ac:dyDescent="0.2">
      <c r="A49" s="136">
        <v>43070</v>
      </c>
      <c r="B49" s="148">
        <v>83.94732502800349</v>
      </c>
      <c r="C49" s="148">
        <v>16.052674971996517</v>
      </c>
    </row>
    <row r="50" spans="1:3" x14ac:dyDescent="0.2">
      <c r="A50" s="136">
        <v>43101</v>
      </c>
      <c r="B50" s="148">
        <v>88.795591522594151</v>
      </c>
      <c r="C50" s="148">
        <v>11.204408477405847</v>
      </c>
    </row>
    <row r="51" spans="1:3" x14ac:dyDescent="0.2">
      <c r="A51" s="136">
        <v>43132</v>
      </c>
      <c r="B51" s="148">
        <v>84.183757393919066</v>
      </c>
      <c r="C51" s="148">
        <v>15.816242606080932</v>
      </c>
    </row>
    <row r="52" spans="1:3" x14ac:dyDescent="0.2">
      <c r="A52" s="136">
        <v>43160</v>
      </c>
      <c r="B52" s="148">
        <v>84.287781332308427</v>
      </c>
      <c r="C52" s="148">
        <v>15.71221866769158</v>
      </c>
    </row>
    <row r="53" spans="1:3" x14ac:dyDescent="0.2">
      <c r="A53" s="136">
        <v>43191</v>
      </c>
      <c r="B53" s="148">
        <v>83.623764932291294</v>
      </c>
      <c r="C53" s="148">
        <v>16.376235067708699</v>
      </c>
    </row>
    <row r="54" spans="1:3" x14ac:dyDescent="0.2">
      <c r="A54" s="136">
        <v>43221</v>
      </c>
      <c r="B54" s="148">
        <v>86.538670509982893</v>
      </c>
      <c r="C54" s="148">
        <v>13.461329490017103</v>
      </c>
    </row>
    <row r="55" spans="1:3" x14ac:dyDescent="0.2">
      <c r="A55" s="136">
        <v>43252</v>
      </c>
      <c r="B55" s="148">
        <v>92.511908505409792</v>
      </c>
      <c r="C55" s="148">
        <v>7.4880914945902095</v>
      </c>
    </row>
    <row r="56" spans="1:3" x14ac:dyDescent="0.2">
      <c r="A56" s="136">
        <v>43282</v>
      </c>
      <c r="B56" s="148">
        <v>93.956922312163542</v>
      </c>
      <c r="C56" s="148">
        <v>6.0430776878364618</v>
      </c>
    </row>
    <row r="57" spans="1:3" x14ac:dyDescent="0.2">
      <c r="A57" s="136">
        <v>43313</v>
      </c>
      <c r="B57" s="148">
        <v>90.598820974247602</v>
      </c>
      <c r="C57" s="148">
        <v>9.4011790257524037</v>
      </c>
    </row>
    <row r="58" spans="1:3" x14ac:dyDescent="0.2">
      <c r="A58" s="136">
        <v>43344</v>
      </c>
      <c r="B58" s="148">
        <v>82.351998236702642</v>
      </c>
      <c r="C58" s="148">
        <v>17.648001763297362</v>
      </c>
    </row>
    <row r="59" spans="1:3" x14ac:dyDescent="0.2">
      <c r="A59" s="136">
        <v>43374</v>
      </c>
      <c r="B59" s="148">
        <v>80.447621422958008</v>
      </c>
      <c r="C59" s="148">
        <v>19.552378577041996</v>
      </c>
    </row>
    <row r="60" spans="1:3" x14ac:dyDescent="0.2">
      <c r="A60" s="136">
        <v>43405</v>
      </c>
      <c r="B60" s="148">
        <v>78.828731346954029</v>
      </c>
      <c r="C60" s="148">
        <v>21.171268653045971</v>
      </c>
    </row>
    <row r="61" spans="1:3" x14ac:dyDescent="0.2">
      <c r="A61" s="136">
        <v>43435</v>
      </c>
      <c r="B61" s="148">
        <v>76.772608305726891</v>
      </c>
      <c r="C61" s="148">
        <v>23.227391694273113</v>
      </c>
    </row>
    <row r="62" spans="1:3" x14ac:dyDescent="0.2">
      <c r="A62" s="136">
        <v>43466</v>
      </c>
      <c r="B62" s="148">
        <v>78.68702774223884</v>
      </c>
      <c r="C62" s="148">
        <v>21.312972257761153</v>
      </c>
    </row>
    <row r="63" spans="1:3" x14ac:dyDescent="0.2">
      <c r="A63" s="136">
        <v>43497</v>
      </c>
      <c r="B63" s="148">
        <v>75.241960121974401</v>
      </c>
      <c r="C63" s="148">
        <v>24.758039878025595</v>
      </c>
    </row>
    <row r="64" spans="1:3" x14ac:dyDescent="0.2">
      <c r="A64" s="136">
        <v>43525</v>
      </c>
      <c r="B64" s="148">
        <v>78.260893727458139</v>
      </c>
      <c r="C64" s="148">
        <v>21.739106272541864</v>
      </c>
    </row>
    <row r="65" spans="1:3" x14ac:dyDescent="0.2">
      <c r="A65" s="136">
        <v>43556</v>
      </c>
      <c r="B65" s="148">
        <v>78.6352571490591</v>
      </c>
      <c r="C65" s="148">
        <v>21.3647428509409</v>
      </c>
    </row>
    <row r="66" spans="1:3" x14ac:dyDescent="0.2">
      <c r="A66" s="136">
        <v>43586</v>
      </c>
      <c r="B66" s="148">
        <v>77.933273510047286</v>
      </c>
      <c r="C66" s="148">
        <v>22.066726489952714</v>
      </c>
    </row>
    <row r="67" spans="1:3" x14ac:dyDescent="0.2">
      <c r="A67" s="136">
        <v>43617</v>
      </c>
      <c r="B67" s="148">
        <v>77.20918308906549</v>
      </c>
      <c r="C67" s="148">
        <v>22.79081691093451</v>
      </c>
    </row>
    <row r="68" spans="1:3" x14ac:dyDescent="0.2">
      <c r="A68" s="136">
        <v>43647</v>
      </c>
      <c r="B68" s="148">
        <v>76.499385053174819</v>
      </c>
      <c r="C68" s="148">
        <v>23.500614946825181</v>
      </c>
    </row>
    <row r="69" spans="1:3" x14ac:dyDescent="0.2">
      <c r="A69" s="136">
        <v>43678</v>
      </c>
      <c r="B69" s="148">
        <v>83.136288735661594</v>
      </c>
      <c r="C69" s="148">
        <v>16.863711264338399</v>
      </c>
    </row>
    <row r="70" spans="1:3" x14ac:dyDescent="0.2">
      <c r="A70" s="136">
        <v>43709</v>
      </c>
      <c r="B70" s="148">
        <v>76.486225620507625</v>
      </c>
      <c r="C70" s="148">
        <v>23.513774379492382</v>
      </c>
    </row>
    <row r="71" spans="1:3" x14ac:dyDescent="0.2">
      <c r="A71" s="136">
        <v>43739</v>
      </c>
      <c r="B71" s="148">
        <v>73.919234551712847</v>
      </c>
      <c r="C71" s="148">
        <v>26.080765448287156</v>
      </c>
    </row>
    <row r="72" spans="1:3" x14ac:dyDescent="0.2">
      <c r="A72" s="136">
        <v>43770</v>
      </c>
      <c r="B72" s="148">
        <v>73.791130517367179</v>
      </c>
      <c r="C72" s="148">
        <v>26.208869482632824</v>
      </c>
    </row>
    <row r="73" spans="1:3" x14ac:dyDescent="0.2">
      <c r="A73" s="136">
        <v>43800</v>
      </c>
      <c r="B73" s="148">
        <v>69.916268886865637</v>
      </c>
      <c r="C73" s="148">
        <v>30.083731113134359</v>
      </c>
    </row>
    <row r="74" spans="1:3" x14ac:dyDescent="0.2">
      <c r="A74" s="136">
        <v>43831</v>
      </c>
      <c r="B74" s="148">
        <v>75.235122016836868</v>
      </c>
      <c r="C74" s="148">
        <v>24.764877983163135</v>
      </c>
    </row>
    <row r="75" spans="1:3" x14ac:dyDescent="0.2">
      <c r="A75" s="136">
        <v>43862</v>
      </c>
      <c r="B75" s="148">
        <v>76.896469256928214</v>
      </c>
      <c r="C75" s="148">
        <v>23.103530743071786</v>
      </c>
    </row>
    <row r="76" spans="1:3" x14ac:dyDescent="0.2">
      <c r="A76" s="136">
        <v>43891</v>
      </c>
      <c r="B76" s="148">
        <v>75.727322440010639</v>
      </c>
      <c r="C76" s="148">
        <v>24.272677559989365</v>
      </c>
    </row>
    <row r="77" spans="1:3" x14ac:dyDescent="0.2">
      <c r="A77" s="136">
        <v>43922</v>
      </c>
      <c r="B77" s="148">
        <v>77.449374387050185</v>
      </c>
      <c r="C77" s="148">
        <v>22.550625612949815</v>
      </c>
    </row>
    <row r="78" spans="1:3" x14ac:dyDescent="0.2">
      <c r="A78" s="136">
        <v>43952</v>
      </c>
      <c r="B78" s="148">
        <v>75.760436437351558</v>
      </c>
      <c r="C78" s="148">
        <v>24.239563562648435</v>
      </c>
    </row>
    <row r="79" spans="1:3" x14ac:dyDescent="0.2">
      <c r="A79" s="136">
        <v>43983</v>
      </c>
      <c r="B79" s="148">
        <v>73.012491527064967</v>
      </c>
      <c r="C79" s="148">
        <v>26.98750847293503</v>
      </c>
    </row>
    <row r="80" spans="1:3" x14ac:dyDescent="0.2">
      <c r="A80" s="136">
        <v>44013</v>
      </c>
      <c r="B80" s="148">
        <v>76.086690512048193</v>
      </c>
      <c r="C80" s="148">
        <v>23.913309487951807</v>
      </c>
    </row>
    <row r="81" spans="1:3" x14ac:dyDescent="0.2">
      <c r="A81" s="136">
        <v>44044</v>
      </c>
      <c r="B81" s="148">
        <v>77.788833662617975</v>
      </c>
      <c r="C81" s="148">
        <v>22.211166337382025</v>
      </c>
    </row>
    <row r="82" spans="1:3" x14ac:dyDescent="0.2">
      <c r="A82" s="136">
        <v>44075</v>
      </c>
      <c r="B82" s="148">
        <v>75.668801315970896</v>
      </c>
      <c r="C82" s="148">
        <v>24.331198684029111</v>
      </c>
    </row>
    <row r="83" spans="1:3" x14ac:dyDescent="0.2">
      <c r="A83" s="136">
        <v>44105</v>
      </c>
      <c r="B83" s="148">
        <v>85.60296664161794</v>
      </c>
      <c r="C83" s="148">
        <v>14.39703335838206</v>
      </c>
    </row>
    <row r="84" spans="1:3" x14ac:dyDescent="0.2">
      <c r="A84" s="136">
        <v>44136</v>
      </c>
      <c r="B84" s="148">
        <v>74.643635506862225</v>
      </c>
      <c r="C84" s="148">
        <v>25.356364493137772</v>
      </c>
    </row>
    <row r="85" spans="1:3" x14ac:dyDescent="0.2">
      <c r="A85" s="136">
        <v>44166</v>
      </c>
      <c r="B85" s="148">
        <v>72.341360882526686</v>
      </c>
      <c r="C85" s="148">
        <v>27.658639117473317</v>
      </c>
    </row>
    <row r="86" spans="1:3" x14ac:dyDescent="0.2">
      <c r="A86" s="136">
        <v>44197</v>
      </c>
      <c r="B86" s="148">
        <v>67.264089829410494</v>
      </c>
      <c r="C86" s="148">
        <v>32.735910170589499</v>
      </c>
    </row>
    <row r="87" spans="1:3" x14ac:dyDescent="0.2">
      <c r="A87" s="136">
        <v>44228</v>
      </c>
      <c r="B87" s="148">
        <v>64.434922335297273</v>
      </c>
      <c r="C87" s="148">
        <v>35.565077664702727</v>
      </c>
    </row>
    <row r="88" spans="1:3" x14ac:dyDescent="0.2">
      <c r="A88" s="136">
        <v>44256</v>
      </c>
      <c r="B88" s="148">
        <v>70.438649726901005</v>
      </c>
      <c r="C88" s="148">
        <v>29.561350273098995</v>
      </c>
    </row>
    <row r="89" spans="1:3" x14ac:dyDescent="0.2">
      <c r="A89" s="136">
        <v>44287</v>
      </c>
      <c r="B89" s="148">
        <v>70.466841255155316</v>
      </c>
      <c r="C89" s="148">
        <v>29.533158744844677</v>
      </c>
    </row>
    <row r="90" spans="1:3" x14ac:dyDescent="0.2">
      <c r="A90" s="136">
        <v>44317</v>
      </c>
      <c r="B90" s="148">
        <v>68.456412950316576</v>
      </c>
      <c r="C90" s="148">
        <v>31.543587049683421</v>
      </c>
    </row>
    <row r="91" spans="1:3" x14ac:dyDescent="0.2">
      <c r="A91" s="136">
        <v>44348</v>
      </c>
      <c r="B91" s="148">
        <v>69.739882468068103</v>
      </c>
      <c r="C91" s="148">
        <v>30.260117531931897</v>
      </c>
    </row>
    <row r="92" spans="1:3" x14ac:dyDescent="0.2">
      <c r="A92" s="136">
        <v>44378</v>
      </c>
      <c r="B92" s="148">
        <v>64.568376816669584</v>
      </c>
      <c r="C92" s="148">
        <v>35.431623183330416</v>
      </c>
    </row>
    <row r="93" spans="1:3" x14ac:dyDescent="0.2">
      <c r="A93" s="136">
        <v>44409</v>
      </c>
      <c r="B93" s="148">
        <v>64.652562381371226</v>
      </c>
      <c r="C93" s="148">
        <v>35.347437618628774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18609-48C3-4C03-9A80-3DE814826DAA}">
  <dimension ref="A1:D52"/>
  <sheetViews>
    <sheetView zoomScaleNormal="100" workbookViewId="0"/>
  </sheetViews>
  <sheetFormatPr defaultColWidth="8.85546875" defaultRowHeight="12.75" x14ac:dyDescent="0.2"/>
  <cols>
    <col min="1" max="2" width="10.42578125" style="127" customWidth="1"/>
    <col min="3" max="3" width="8.85546875" style="127"/>
    <col min="4" max="4" width="11.42578125" style="127" customWidth="1"/>
    <col min="5" max="16384" width="8.85546875" style="127"/>
  </cols>
  <sheetData>
    <row r="1" spans="1:4" ht="25.5" x14ac:dyDescent="0.2">
      <c r="A1" s="140" t="s">
        <v>157</v>
      </c>
      <c r="B1" s="155" t="s">
        <v>12</v>
      </c>
      <c r="C1" s="155" t="s">
        <v>13</v>
      </c>
      <c r="D1" s="155" t="s">
        <v>25</v>
      </c>
    </row>
    <row r="2" spans="1:4" ht="15" x14ac:dyDescent="0.25">
      <c r="A2" s="141" t="s">
        <v>111</v>
      </c>
      <c r="B2" s="145">
        <v>2078</v>
      </c>
      <c r="C2" s="142">
        <v>1.1352261790182867</v>
      </c>
      <c r="D2" s="143">
        <v>2359</v>
      </c>
    </row>
    <row r="3" spans="1:4" ht="15" x14ac:dyDescent="0.25">
      <c r="A3" s="141" t="s">
        <v>112</v>
      </c>
      <c r="B3" s="143">
        <v>2461</v>
      </c>
      <c r="C3" s="142">
        <v>1.3925233644859814</v>
      </c>
      <c r="D3" s="144">
        <v>3427</v>
      </c>
    </row>
    <row r="4" spans="1:4" ht="15" x14ac:dyDescent="0.25">
      <c r="A4" s="141" t="s">
        <v>113</v>
      </c>
      <c r="B4" s="143">
        <v>3272</v>
      </c>
      <c r="C4" s="142">
        <v>1.2658924205378974</v>
      </c>
      <c r="D4" s="144">
        <v>4142</v>
      </c>
    </row>
    <row r="5" spans="1:4" ht="15" x14ac:dyDescent="0.25">
      <c r="A5" s="141" t="s">
        <v>114</v>
      </c>
      <c r="B5" s="143">
        <v>2721</v>
      </c>
      <c r="C5" s="142">
        <v>1.408305769937523</v>
      </c>
      <c r="D5" s="144">
        <v>3832</v>
      </c>
    </row>
    <row r="6" spans="1:4" ht="15" x14ac:dyDescent="0.25">
      <c r="A6" s="141" t="s">
        <v>115</v>
      </c>
      <c r="B6" s="143">
        <v>2897</v>
      </c>
      <c r="C6" s="142">
        <v>1.2219537452537108</v>
      </c>
      <c r="D6" s="144">
        <v>3540</v>
      </c>
    </row>
    <row r="7" spans="1:4" ht="15" x14ac:dyDescent="0.25">
      <c r="A7" s="141" t="s">
        <v>116</v>
      </c>
      <c r="B7" s="143">
        <v>2091</v>
      </c>
      <c r="C7" s="142">
        <v>1.327116212338594</v>
      </c>
      <c r="D7" s="144">
        <v>2775</v>
      </c>
    </row>
    <row r="8" spans="1:4" ht="15" x14ac:dyDescent="0.25">
      <c r="A8" s="141" t="s">
        <v>117</v>
      </c>
      <c r="B8" s="143">
        <v>2681</v>
      </c>
      <c r="C8" s="142">
        <v>1.608728086534875</v>
      </c>
      <c r="D8" s="144">
        <v>4313</v>
      </c>
    </row>
    <row r="9" spans="1:4" ht="15" x14ac:dyDescent="0.25">
      <c r="A9" s="141" t="s">
        <v>118</v>
      </c>
      <c r="B9" s="143">
        <v>3171</v>
      </c>
      <c r="C9" s="142">
        <v>1.2276884263639229</v>
      </c>
      <c r="D9" s="144">
        <v>3893</v>
      </c>
    </row>
    <row r="10" spans="1:4" ht="15" x14ac:dyDescent="0.25">
      <c r="A10" s="141" t="s">
        <v>119</v>
      </c>
      <c r="B10" s="143">
        <v>2120</v>
      </c>
      <c r="C10" s="142">
        <v>1.1160377358490565</v>
      </c>
      <c r="D10" s="144">
        <v>2366</v>
      </c>
    </row>
    <row r="11" spans="1:4" ht="15" x14ac:dyDescent="0.25">
      <c r="A11" s="141" t="s">
        <v>33</v>
      </c>
      <c r="B11" s="143">
        <v>2034</v>
      </c>
      <c r="C11" s="142">
        <v>1.1302851524090463</v>
      </c>
      <c r="D11" s="144">
        <v>2299</v>
      </c>
    </row>
    <row r="12" spans="1:4" ht="15" x14ac:dyDescent="0.25">
      <c r="A12" s="141" t="s">
        <v>37</v>
      </c>
      <c r="B12" s="143">
        <v>2450</v>
      </c>
      <c r="C12" s="142">
        <v>1.8367346938775511</v>
      </c>
      <c r="D12" s="144">
        <v>4500</v>
      </c>
    </row>
    <row r="13" spans="1:4" ht="15" x14ac:dyDescent="0.25">
      <c r="A13" s="141" t="s">
        <v>54</v>
      </c>
      <c r="B13" s="143">
        <v>3000</v>
      </c>
      <c r="C13" s="142">
        <v>1.8333333333333333</v>
      </c>
      <c r="D13" s="144">
        <v>5500</v>
      </c>
    </row>
    <row r="14" spans="1:4" x14ac:dyDescent="0.2">
      <c r="A14" s="128"/>
      <c r="B14" s="130"/>
    </row>
    <row r="15" spans="1:4" x14ac:dyDescent="0.2">
      <c r="A15" s="128"/>
      <c r="B15" s="130"/>
    </row>
    <row r="16" spans="1:4" x14ac:dyDescent="0.2">
      <c r="A16" s="128"/>
      <c r="B16" s="131"/>
    </row>
    <row r="17" spans="1:2" x14ac:dyDescent="0.2">
      <c r="A17" s="128"/>
      <c r="B17" s="129"/>
    </row>
    <row r="18" spans="1:2" x14ac:dyDescent="0.2">
      <c r="A18" s="128"/>
      <c r="B18" s="129"/>
    </row>
    <row r="19" spans="1:2" x14ac:dyDescent="0.2">
      <c r="B19" s="129"/>
    </row>
    <row r="20" spans="1:2" x14ac:dyDescent="0.2">
      <c r="B20" s="129"/>
    </row>
    <row r="21" spans="1:2" x14ac:dyDescent="0.2">
      <c r="B21" s="129"/>
    </row>
    <row r="22" spans="1:2" x14ac:dyDescent="0.2">
      <c r="B22" s="129"/>
    </row>
    <row r="23" spans="1:2" x14ac:dyDescent="0.2">
      <c r="B23" s="129"/>
    </row>
    <row r="24" spans="1:2" x14ac:dyDescent="0.2">
      <c r="B24" s="129"/>
    </row>
    <row r="25" spans="1:2" x14ac:dyDescent="0.2">
      <c r="B25" s="129"/>
    </row>
    <row r="26" spans="1:2" x14ac:dyDescent="0.2">
      <c r="B26" s="130"/>
    </row>
    <row r="27" spans="1:2" x14ac:dyDescent="0.2">
      <c r="B27" s="130"/>
    </row>
    <row r="28" spans="1:2" x14ac:dyDescent="0.2">
      <c r="B28" s="130"/>
    </row>
    <row r="29" spans="1:2" x14ac:dyDescent="0.2">
      <c r="B29" s="130"/>
    </row>
    <row r="30" spans="1:2" x14ac:dyDescent="0.2">
      <c r="B30" s="130"/>
    </row>
    <row r="31" spans="1:2" x14ac:dyDescent="0.2">
      <c r="B31" s="130"/>
    </row>
    <row r="32" spans="1:2" x14ac:dyDescent="0.2">
      <c r="B32" s="130"/>
    </row>
    <row r="33" spans="2:2" x14ac:dyDescent="0.2">
      <c r="B33" s="130"/>
    </row>
    <row r="34" spans="2:2" x14ac:dyDescent="0.2">
      <c r="B34" s="130"/>
    </row>
    <row r="35" spans="2:2" x14ac:dyDescent="0.2">
      <c r="B35" s="130"/>
    </row>
    <row r="36" spans="2:2" x14ac:dyDescent="0.2">
      <c r="B36" s="130"/>
    </row>
    <row r="37" spans="2:2" x14ac:dyDescent="0.2">
      <c r="B37" s="130"/>
    </row>
    <row r="38" spans="2:2" x14ac:dyDescent="0.2">
      <c r="B38" s="130"/>
    </row>
    <row r="39" spans="2:2" x14ac:dyDescent="0.2">
      <c r="B39" s="130"/>
    </row>
    <row r="40" spans="2:2" x14ac:dyDescent="0.2">
      <c r="B40" s="130"/>
    </row>
    <row r="41" spans="2:2" x14ac:dyDescent="0.2">
      <c r="B41" s="130"/>
    </row>
    <row r="42" spans="2:2" x14ac:dyDescent="0.2">
      <c r="B42" s="130"/>
    </row>
    <row r="43" spans="2:2" x14ac:dyDescent="0.2">
      <c r="B43" s="130"/>
    </row>
    <row r="44" spans="2:2" x14ac:dyDescent="0.2">
      <c r="B44" s="130"/>
    </row>
    <row r="45" spans="2:2" x14ac:dyDescent="0.2">
      <c r="B45" s="130"/>
    </row>
    <row r="46" spans="2:2" x14ac:dyDescent="0.2">
      <c r="B46" s="130"/>
    </row>
    <row r="47" spans="2:2" x14ac:dyDescent="0.2">
      <c r="B47" s="130"/>
    </row>
    <row r="48" spans="2:2" x14ac:dyDescent="0.2">
      <c r="B48" s="130"/>
    </row>
    <row r="49" spans="2:2" x14ac:dyDescent="0.2">
      <c r="B49" s="130"/>
    </row>
    <row r="50" spans="2:2" x14ac:dyDescent="0.2">
      <c r="B50" s="130"/>
    </row>
    <row r="51" spans="2:2" x14ac:dyDescent="0.2">
      <c r="B51" s="130"/>
    </row>
    <row r="52" spans="2:2" x14ac:dyDescent="0.2">
      <c r="B52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CC6B-90A5-4E89-B5A2-7982F3421D77}">
  <dimension ref="A1:E47"/>
  <sheetViews>
    <sheetView zoomScaleNormal="100" workbookViewId="0"/>
  </sheetViews>
  <sheetFormatPr defaultColWidth="8.85546875" defaultRowHeight="12.75" x14ac:dyDescent="0.2"/>
  <cols>
    <col min="1" max="2" width="10.42578125" style="127" customWidth="1"/>
    <col min="3" max="3" width="9.7109375" style="127" customWidth="1"/>
    <col min="4" max="16384" width="8.85546875" style="127"/>
  </cols>
  <sheetData>
    <row r="1" spans="1:5" ht="38.25" x14ac:dyDescent="0.2">
      <c r="A1" s="126" t="s">
        <v>157</v>
      </c>
      <c r="B1" s="126" t="s">
        <v>167</v>
      </c>
      <c r="C1" s="126" t="s">
        <v>161</v>
      </c>
      <c r="D1" s="126" t="s">
        <v>13</v>
      </c>
    </row>
    <row r="2" spans="1:5" ht="15" x14ac:dyDescent="0.25">
      <c r="A2" s="141" t="s">
        <v>111</v>
      </c>
      <c r="B2" s="149">
        <v>13079</v>
      </c>
      <c r="C2" s="149">
        <v>19704</v>
      </c>
      <c r="D2" s="153">
        <v>1.4191160555820095</v>
      </c>
      <c r="E2" s="149"/>
    </row>
    <row r="3" spans="1:5" ht="15" x14ac:dyDescent="0.25">
      <c r="A3" s="141" t="s">
        <v>112</v>
      </c>
      <c r="B3" s="150">
        <v>18862</v>
      </c>
      <c r="C3" s="150">
        <v>19871</v>
      </c>
      <c r="D3" s="154">
        <v>1.5715097172069623</v>
      </c>
      <c r="E3" s="149"/>
    </row>
    <row r="4" spans="1:5" ht="15" x14ac:dyDescent="0.25">
      <c r="A4" s="141" t="s">
        <v>113</v>
      </c>
      <c r="B4" s="150">
        <v>16495</v>
      </c>
      <c r="C4" s="150">
        <v>18477</v>
      </c>
      <c r="D4" s="154">
        <v>1.4818016185754841</v>
      </c>
      <c r="E4" s="149"/>
    </row>
    <row r="5" spans="1:5" ht="15" x14ac:dyDescent="0.25">
      <c r="A5" s="141" t="s">
        <v>114</v>
      </c>
      <c r="B5" s="150">
        <v>21442</v>
      </c>
      <c r="C5" s="150">
        <v>20126</v>
      </c>
      <c r="D5" s="154">
        <v>1.7304137873615852</v>
      </c>
      <c r="E5" s="149"/>
    </row>
    <row r="6" spans="1:5" ht="15" x14ac:dyDescent="0.25">
      <c r="A6" s="141" t="s">
        <v>115</v>
      </c>
      <c r="B6" s="150">
        <v>18574</v>
      </c>
      <c r="C6" s="150">
        <v>20710</v>
      </c>
      <c r="D6" s="154">
        <v>1.6995024875621891</v>
      </c>
      <c r="E6" s="149"/>
    </row>
    <row r="7" spans="1:5" ht="15" x14ac:dyDescent="0.25">
      <c r="A7" s="141" t="s">
        <v>116</v>
      </c>
      <c r="B7" s="150">
        <v>21073</v>
      </c>
      <c r="C7" s="150">
        <v>19677</v>
      </c>
      <c r="D7" s="154">
        <v>1.7339687672864985</v>
      </c>
      <c r="E7" s="149"/>
    </row>
    <row r="8" spans="1:5" ht="15" x14ac:dyDescent="0.25">
      <c r="A8" s="141" t="s">
        <v>117</v>
      </c>
      <c r="B8" s="150">
        <v>26058</v>
      </c>
      <c r="C8" s="150">
        <v>22335</v>
      </c>
      <c r="D8" s="154">
        <v>1.8623436598037328</v>
      </c>
      <c r="E8" s="149"/>
    </row>
    <row r="9" spans="1:5" ht="15" x14ac:dyDescent="0.25">
      <c r="A9" s="141" t="s">
        <v>118</v>
      </c>
      <c r="B9" s="150">
        <v>24062</v>
      </c>
      <c r="C9" s="150">
        <v>23948</v>
      </c>
      <c r="D9" s="154">
        <v>1.847177869262437</v>
      </c>
      <c r="E9" s="149"/>
    </row>
    <row r="10" spans="1:5" ht="15" x14ac:dyDescent="0.25">
      <c r="A10" s="141" t="s">
        <v>119</v>
      </c>
      <c r="B10" s="150">
        <v>27710</v>
      </c>
      <c r="C10" s="150">
        <v>22949</v>
      </c>
      <c r="D10" s="154">
        <v>1.9627663696241766</v>
      </c>
      <c r="E10" s="149"/>
    </row>
    <row r="11" spans="1:5" ht="15" x14ac:dyDescent="0.25">
      <c r="A11" s="141" t="s">
        <v>33</v>
      </c>
      <c r="B11" s="150">
        <v>31805</v>
      </c>
      <c r="C11" s="150">
        <v>22132</v>
      </c>
      <c r="D11" s="154">
        <v>2.0724275724275723</v>
      </c>
      <c r="E11" s="149"/>
    </row>
    <row r="12" spans="1:5" ht="15" x14ac:dyDescent="0.25">
      <c r="A12" s="141" t="s">
        <v>37</v>
      </c>
      <c r="B12" s="150">
        <v>27369</v>
      </c>
      <c r="C12" s="150">
        <v>21738</v>
      </c>
      <c r="D12" s="154">
        <v>1.8209359240581431</v>
      </c>
      <c r="E12" s="149"/>
    </row>
    <row r="13" spans="1:5" ht="15" x14ac:dyDescent="0.25">
      <c r="A13" s="141" t="s">
        <v>54</v>
      </c>
      <c r="B13" s="150">
        <v>33000</v>
      </c>
      <c r="C13" s="150">
        <v>24041</v>
      </c>
      <c r="D13" s="154">
        <v>2.0055200056254834</v>
      </c>
      <c r="E13" s="149"/>
    </row>
    <row r="14" spans="1:5" x14ac:dyDescent="0.2">
      <c r="B14" s="152"/>
    </row>
    <row r="15" spans="1:5" x14ac:dyDescent="0.2">
      <c r="B15" s="129"/>
    </row>
    <row r="16" spans="1:5" x14ac:dyDescent="0.2">
      <c r="B16" s="129"/>
    </row>
    <row r="17" spans="2:2" x14ac:dyDescent="0.2">
      <c r="B17" s="151"/>
    </row>
    <row r="18" spans="2:2" x14ac:dyDescent="0.2">
      <c r="B18" s="129"/>
    </row>
    <row r="19" spans="2:2" x14ac:dyDescent="0.2">
      <c r="B19" s="129"/>
    </row>
    <row r="20" spans="2:2" x14ac:dyDescent="0.2">
      <c r="B20" s="129"/>
    </row>
    <row r="21" spans="2:2" x14ac:dyDescent="0.2">
      <c r="B21" s="130"/>
    </row>
    <row r="22" spans="2:2" x14ac:dyDescent="0.2">
      <c r="B22" s="130"/>
    </row>
    <row r="23" spans="2:2" x14ac:dyDescent="0.2">
      <c r="B23" s="130"/>
    </row>
    <row r="24" spans="2:2" x14ac:dyDescent="0.2">
      <c r="B24" s="130"/>
    </row>
    <row r="25" spans="2:2" x14ac:dyDescent="0.2">
      <c r="B25" s="130"/>
    </row>
    <row r="26" spans="2:2" x14ac:dyDescent="0.2">
      <c r="B26" s="130"/>
    </row>
    <row r="27" spans="2:2" x14ac:dyDescent="0.2">
      <c r="B27" s="130"/>
    </row>
    <row r="28" spans="2:2" x14ac:dyDescent="0.2">
      <c r="B28" s="130"/>
    </row>
    <row r="29" spans="2:2" x14ac:dyDescent="0.2">
      <c r="B29" s="130"/>
    </row>
    <row r="30" spans="2:2" x14ac:dyDescent="0.2">
      <c r="B30" s="130"/>
    </row>
    <row r="31" spans="2:2" x14ac:dyDescent="0.2">
      <c r="B31" s="130"/>
    </row>
    <row r="32" spans="2:2" x14ac:dyDescent="0.2">
      <c r="B32" s="130"/>
    </row>
    <row r="33" spans="2:2" x14ac:dyDescent="0.2">
      <c r="B33" s="130"/>
    </row>
    <row r="34" spans="2:2" x14ac:dyDescent="0.2">
      <c r="B34" s="130"/>
    </row>
    <row r="35" spans="2:2" x14ac:dyDescent="0.2">
      <c r="B35" s="130"/>
    </row>
    <row r="36" spans="2:2" x14ac:dyDescent="0.2">
      <c r="B36" s="130"/>
    </row>
    <row r="37" spans="2:2" x14ac:dyDescent="0.2">
      <c r="B37" s="130"/>
    </row>
    <row r="38" spans="2:2" x14ac:dyDescent="0.2">
      <c r="B38" s="130"/>
    </row>
    <row r="39" spans="2:2" x14ac:dyDescent="0.2">
      <c r="B39" s="130"/>
    </row>
    <row r="40" spans="2:2" x14ac:dyDescent="0.2">
      <c r="B40" s="130"/>
    </row>
    <row r="41" spans="2:2" x14ac:dyDescent="0.2">
      <c r="B41" s="130"/>
    </row>
    <row r="42" spans="2:2" x14ac:dyDescent="0.2">
      <c r="B42" s="130"/>
    </row>
    <row r="43" spans="2:2" x14ac:dyDescent="0.2">
      <c r="B43" s="130"/>
    </row>
    <row r="44" spans="2:2" x14ac:dyDescent="0.2">
      <c r="B44" s="130"/>
    </row>
    <row r="45" spans="2:2" x14ac:dyDescent="0.2">
      <c r="B45" s="130"/>
    </row>
    <row r="46" spans="2:2" x14ac:dyDescent="0.2">
      <c r="B46" s="130"/>
    </row>
    <row r="47" spans="2:2" x14ac:dyDescent="0.2">
      <c r="B47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947FD-D330-4C28-A829-690DF80F2520}">
  <dimension ref="A1:J47"/>
  <sheetViews>
    <sheetView zoomScaleNormal="100" workbookViewId="0"/>
  </sheetViews>
  <sheetFormatPr defaultColWidth="8.85546875" defaultRowHeight="12.75" x14ac:dyDescent="0.2"/>
  <cols>
    <col min="1" max="1" width="14.42578125" style="127" customWidth="1"/>
    <col min="2" max="2" width="11.140625" style="127" customWidth="1"/>
    <col min="3" max="4" width="13" style="127" customWidth="1"/>
    <col min="5" max="5" width="14.7109375" style="127" customWidth="1"/>
    <col min="6" max="10" width="13" style="127" customWidth="1"/>
    <col min="11" max="16384" width="8.85546875" style="127"/>
  </cols>
  <sheetData>
    <row r="1" spans="1:10" ht="25.5" x14ac:dyDescent="0.2">
      <c r="A1" s="126" t="s">
        <v>157</v>
      </c>
      <c r="B1" s="126" t="s">
        <v>25</v>
      </c>
      <c r="C1" s="126" t="s">
        <v>162</v>
      </c>
      <c r="D1" s="126" t="s">
        <v>168</v>
      </c>
      <c r="E1" s="139"/>
      <c r="F1" s="139"/>
      <c r="G1" s="139"/>
      <c r="H1" s="139"/>
      <c r="I1" s="139"/>
      <c r="J1" s="139"/>
    </row>
    <row r="2" spans="1:10" ht="15" x14ac:dyDescent="0.25">
      <c r="A2" s="141" t="s">
        <v>111</v>
      </c>
      <c r="B2" s="130">
        <v>12085</v>
      </c>
      <c r="C2" s="130">
        <v>4538</v>
      </c>
      <c r="D2" s="130">
        <v>11335</v>
      </c>
    </row>
    <row r="3" spans="1:10" ht="15" x14ac:dyDescent="0.25">
      <c r="A3" s="141" t="s">
        <v>112</v>
      </c>
      <c r="B3" s="130">
        <v>14362</v>
      </c>
      <c r="C3" s="130">
        <v>6478</v>
      </c>
      <c r="D3" s="130">
        <v>12559</v>
      </c>
    </row>
    <row r="4" spans="1:10" ht="15" x14ac:dyDescent="0.25">
      <c r="A4" s="141" t="s">
        <v>113</v>
      </c>
      <c r="B4" s="130">
        <v>12871</v>
      </c>
      <c r="C4" s="130">
        <v>5545</v>
      </c>
      <c r="D4" s="130">
        <v>13192</v>
      </c>
    </row>
    <row r="5" spans="1:10" ht="15" x14ac:dyDescent="0.25">
      <c r="A5" s="141" t="s">
        <v>114</v>
      </c>
      <c r="B5" s="130">
        <v>15647</v>
      </c>
      <c r="C5" s="130">
        <v>7777</v>
      </c>
      <c r="D5" s="130">
        <v>14242</v>
      </c>
    </row>
    <row r="6" spans="1:10" ht="15" x14ac:dyDescent="0.25">
      <c r="A6" s="141" t="s">
        <v>115</v>
      </c>
      <c r="B6" s="130">
        <v>14974</v>
      </c>
      <c r="C6" s="130">
        <v>7444</v>
      </c>
      <c r="D6" s="130">
        <v>14275</v>
      </c>
    </row>
    <row r="7" spans="1:10" ht="15" x14ac:dyDescent="0.25">
      <c r="A7" s="141" t="s">
        <v>116</v>
      </c>
      <c r="B7" s="130">
        <v>15461</v>
      </c>
      <c r="C7" s="130">
        <v>8176</v>
      </c>
      <c r="D7" s="130">
        <v>15117</v>
      </c>
    </row>
    <row r="8" spans="1:10" ht="15" x14ac:dyDescent="0.25">
      <c r="A8" s="141" t="s">
        <v>117</v>
      </c>
      <c r="B8" s="130">
        <v>18294</v>
      </c>
      <c r="C8" s="130">
        <v>10755</v>
      </c>
      <c r="D8" s="130">
        <v>16462</v>
      </c>
    </row>
    <row r="9" spans="1:10" ht="15" x14ac:dyDescent="0.25">
      <c r="A9" s="141" t="s">
        <v>118</v>
      </c>
      <c r="B9" s="130">
        <v>18605</v>
      </c>
      <c r="C9" s="130">
        <v>10327</v>
      </c>
      <c r="D9" s="130">
        <v>17514</v>
      </c>
    </row>
    <row r="10" spans="1:10" ht="15" x14ac:dyDescent="0.25">
      <c r="A10" s="141" t="s">
        <v>119</v>
      </c>
      <c r="B10" s="130">
        <v>19619</v>
      </c>
      <c r="C10" s="130">
        <v>11503</v>
      </c>
      <c r="D10" s="130">
        <v>18189</v>
      </c>
    </row>
    <row r="11" spans="1:10" ht="15" x14ac:dyDescent="0.25">
      <c r="A11" s="141" t="s">
        <v>33</v>
      </c>
      <c r="B11" s="131">
        <v>21201</v>
      </c>
      <c r="C11" s="131">
        <v>13132</v>
      </c>
      <c r="D11" s="131">
        <v>19097</v>
      </c>
    </row>
    <row r="12" spans="1:10" ht="15" x14ac:dyDescent="0.25">
      <c r="A12" s="141" t="s">
        <v>37</v>
      </c>
      <c r="B12" s="129">
        <v>19133</v>
      </c>
      <c r="C12" s="129">
        <v>10527</v>
      </c>
      <c r="D12" s="129">
        <v>18589</v>
      </c>
    </row>
    <row r="13" spans="1:10" ht="15" x14ac:dyDescent="0.25">
      <c r="A13" s="141" t="s">
        <v>54</v>
      </c>
      <c r="B13" s="129">
        <v>22054</v>
      </c>
      <c r="C13" s="129">
        <v>13349</v>
      </c>
      <c r="D13" s="129">
        <v>20567</v>
      </c>
    </row>
    <row r="14" spans="1:10" x14ac:dyDescent="0.2">
      <c r="B14" s="129"/>
    </row>
    <row r="15" spans="1:10" x14ac:dyDescent="0.2">
      <c r="B15" s="129"/>
    </row>
    <row r="16" spans="1:10" x14ac:dyDescent="0.2">
      <c r="B16" s="129"/>
    </row>
    <row r="17" spans="2:2" x14ac:dyDescent="0.2">
      <c r="B17" s="129"/>
    </row>
    <row r="18" spans="2:2" x14ac:dyDescent="0.2">
      <c r="B18" s="129"/>
    </row>
    <row r="19" spans="2:2" x14ac:dyDescent="0.2">
      <c r="B19" s="129"/>
    </row>
    <row r="20" spans="2:2" x14ac:dyDescent="0.2">
      <c r="B20" s="129"/>
    </row>
    <row r="21" spans="2:2" x14ac:dyDescent="0.2">
      <c r="B21" s="130"/>
    </row>
    <row r="22" spans="2:2" x14ac:dyDescent="0.2">
      <c r="B22" s="130"/>
    </row>
    <row r="23" spans="2:2" x14ac:dyDescent="0.2">
      <c r="B23" s="130"/>
    </row>
    <row r="24" spans="2:2" x14ac:dyDescent="0.2">
      <c r="B24" s="130"/>
    </row>
    <row r="25" spans="2:2" x14ac:dyDescent="0.2">
      <c r="B25" s="130"/>
    </row>
    <row r="26" spans="2:2" x14ac:dyDescent="0.2">
      <c r="B26" s="130"/>
    </row>
    <row r="27" spans="2:2" x14ac:dyDescent="0.2">
      <c r="B27" s="130"/>
    </row>
    <row r="28" spans="2:2" x14ac:dyDescent="0.2">
      <c r="B28" s="130"/>
    </row>
    <row r="29" spans="2:2" x14ac:dyDescent="0.2">
      <c r="B29" s="130"/>
    </row>
    <row r="30" spans="2:2" x14ac:dyDescent="0.2">
      <c r="B30" s="130"/>
    </row>
    <row r="31" spans="2:2" x14ac:dyDescent="0.2">
      <c r="B31" s="130"/>
    </row>
    <row r="32" spans="2:2" x14ac:dyDescent="0.2">
      <c r="B32" s="130"/>
    </row>
    <row r="33" spans="2:2" x14ac:dyDescent="0.2">
      <c r="B33" s="130"/>
    </row>
    <row r="34" spans="2:2" x14ac:dyDescent="0.2">
      <c r="B34" s="130"/>
    </row>
    <row r="35" spans="2:2" x14ac:dyDescent="0.2">
      <c r="B35" s="130"/>
    </row>
    <row r="36" spans="2:2" x14ac:dyDescent="0.2">
      <c r="B36" s="130"/>
    </row>
    <row r="37" spans="2:2" x14ac:dyDescent="0.2">
      <c r="B37" s="130"/>
    </row>
    <row r="38" spans="2:2" x14ac:dyDescent="0.2">
      <c r="B38" s="130"/>
    </row>
    <row r="39" spans="2:2" x14ac:dyDescent="0.2">
      <c r="B39" s="130"/>
    </row>
    <row r="40" spans="2:2" x14ac:dyDescent="0.2">
      <c r="B40" s="130"/>
    </row>
    <row r="41" spans="2:2" x14ac:dyDescent="0.2">
      <c r="B41" s="130"/>
    </row>
    <row r="42" spans="2:2" x14ac:dyDescent="0.2">
      <c r="B42" s="130"/>
    </row>
    <row r="43" spans="2:2" x14ac:dyDescent="0.2">
      <c r="B43" s="130"/>
    </row>
    <row r="44" spans="2:2" x14ac:dyDescent="0.2">
      <c r="B44" s="130"/>
    </row>
    <row r="45" spans="2:2" x14ac:dyDescent="0.2">
      <c r="B45" s="130"/>
    </row>
    <row r="46" spans="2:2" x14ac:dyDescent="0.2">
      <c r="B46" s="130"/>
    </row>
    <row r="47" spans="2:2" x14ac:dyDescent="0.2">
      <c r="B47" s="13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3"/>
  <sheetViews>
    <sheetView showGridLines="0" zoomScale="70" zoomScaleNormal="70" workbookViewId="0"/>
  </sheetViews>
  <sheetFormatPr defaultColWidth="9.140625" defaultRowHeight="12.75" x14ac:dyDescent="0.2"/>
  <cols>
    <col min="1" max="1" width="21.7109375" style="18" customWidth="1"/>
    <col min="2" max="2" width="14.140625" style="18" bestFit="1" customWidth="1"/>
    <col min="3" max="3" width="9.5703125" style="18" customWidth="1"/>
    <col min="4" max="4" width="26.7109375" style="18" customWidth="1"/>
    <col min="5" max="5" width="9.7109375" style="18" customWidth="1"/>
    <col min="6" max="6" width="10.7109375" style="18" customWidth="1"/>
    <col min="7" max="7" width="8.7109375" style="18" bestFit="1" customWidth="1"/>
    <col min="8" max="8" width="9.7109375" style="18" customWidth="1"/>
    <col min="9" max="9" width="1.7109375" style="18" customWidth="1"/>
    <col min="10" max="10" width="9.7109375" style="18" customWidth="1"/>
    <col min="11" max="12" width="10.7109375" style="18" customWidth="1"/>
    <col min="13" max="13" width="10.28515625" style="18" customWidth="1"/>
    <col min="14" max="14" width="9.7109375" style="18" customWidth="1"/>
    <col min="15" max="16" width="9.140625" style="18"/>
    <col min="17" max="17" width="15.42578125" style="18" bestFit="1" customWidth="1"/>
    <col min="18" max="18" width="10.140625" style="18" bestFit="1" customWidth="1"/>
    <col min="19" max="16384" width="9.140625" style="18"/>
  </cols>
  <sheetData>
    <row r="1" spans="1:23" ht="14.25" x14ac:dyDescent="0.2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4.25" x14ac:dyDescent="0.2">
      <c r="A2" s="19"/>
      <c r="B2" s="20" t="s">
        <v>12</v>
      </c>
      <c r="C2" s="156"/>
      <c r="D2" s="21" t="s">
        <v>13</v>
      </c>
      <c r="E2" s="22"/>
      <c r="F2" s="156" t="s">
        <v>14</v>
      </c>
      <c r="G2" s="156"/>
      <c r="H2" s="156"/>
      <c r="I2" s="23"/>
      <c r="J2" s="22"/>
      <c r="K2" s="156"/>
      <c r="L2" s="24" t="s">
        <v>15</v>
      </c>
      <c r="M2" s="156"/>
      <c r="N2" s="19"/>
    </row>
    <row r="3" spans="1:23" ht="14.25" x14ac:dyDescent="0.2">
      <c r="A3" s="19" t="s">
        <v>16</v>
      </c>
      <c r="B3" s="21" t="s">
        <v>17</v>
      </c>
      <c r="C3" s="19" t="s">
        <v>18</v>
      </c>
      <c r="D3" s="21"/>
      <c r="E3" s="25" t="s">
        <v>19</v>
      </c>
      <c r="F3" s="25"/>
      <c r="G3" s="25"/>
      <c r="H3" s="25"/>
      <c r="I3" s="25"/>
      <c r="J3" s="21" t="s">
        <v>20</v>
      </c>
      <c r="K3" s="25" t="s">
        <v>21</v>
      </c>
      <c r="L3" s="25"/>
      <c r="M3" s="25"/>
      <c r="N3" s="25" t="s">
        <v>22</v>
      </c>
    </row>
    <row r="4" spans="1:23" ht="14.25" x14ac:dyDescent="0.2">
      <c r="A4" s="26" t="s">
        <v>23</v>
      </c>
      <c r="B4" s="27"/>
      <c r="C4" s="27"/>
      <c r="D4" s="27"/>
      <c r="E4" s="28" t="s">
        <v>24</v>
      </c>
      <c r="F4" s="28" t="s">
        <v>25</v>
      </c>
      <c r="G4" s="29" t="s">
        <v>26</v>
      </c>
      <c r="H4" s="30" t="s">
        <v>27</v>
      </c>
      <c r="I4" s="29"/>
      <c r="J4" s="29"/>
      <c r="K4" s="29" t="s">
        <v>28</v>
      </c>
      <c r="L4" s="30" t="s">
        <v>29</v>
      </c>
      <c r="M4" s="28" t="s">
        <v>27</v>
      </c>
      <c r="N4" s="29" t="s">
        <v>24</v>
      </c>
      <c r="W4" s="31"/>
    </row>
    <row r="5" spans="1:23" ht="14.25" x14ac:dyDescent="0.2">
      <c r="A5" s="19"/>
      <c r="B5" s="32" t="s">
        <v>30</v>
      </c>
      <c r="C5" s="157"/>
      <c r="D5" s="33" t="s">
        <v>31</v>
      </c>
      <c r="G5" s="32"/>
      <c r="I5" s="32"/>
      <c r="J5" s="32" t="s">
        <v>32</v>
      </c>
      <c r="K5" s="32"/>
      <c r="L5" s="32"/>
      <c r="M5" s="32"/>
      <c r="N5" s="32"/>
      <c r="W5" s="31"/>
    </row>
    <row r="6" spans="1:23" ht="16.5" customHeight="1" x14ac:dyDescent="0.2">
      <c r="A6" s="19" t="s">
        <v>33</v>
      </c>
      <c r="B6" s="34">
        <v>76.099999999999994</v>
      </c>
      <c r="C6" s="34">
        <v>74.938999999999993</v>
      </c>
      <c r="D6" s="34">
        <f>F6/C6</f>
        <v>47.397323156167019</v>
      </c>
      <c r="E6" s="35">
        <v>909</v>
      </c>
      <c r="F6" s="36">
        <v>3551.9079999999999</v>
      </c>
      <c r="G6" s="37">
        <v>15.380623192800002</v>
      </c>
      <c r="H6" s="37">
        <f>SUM(E6:G6)</f>
        <v>4476.2886231927996</v>
      </c>
      <c r="I6" s="36" t="e">
        <f>#REF!</f>
        <v>#REF!</v>
      </c>
      <c r="J6" s="36">
        <v>2164.571916009776</v>
      </c>
      <c r="K6" s="36">
        <f>M6-L6-J6</f>
        <v>107.92510436542307</v>
      </c>
      <c r="L6" s="37">
        <v>1679.2506028176001</v>
      </c>
      <c r="M6" s="37">
        <f>H6-N6</f>
        <v>3951.7476231927994</v>
      </c>
      <c r="N6" s="37">
        <v>524.54100000000017</v>
      </c>
    </row>
    <row r="7" spans="1:23" ht="16.5" customHeight="1" x14ac:dyDescent="0.2">
      <c r="A7" s="19" t="s">
        <v>34</v>
      </c>
      <c r="B7" s="34">
        <v>83.353999999999999</v>
      </c>
      <c r="C7" s="34">
        <v>82.602999999999994</v>
      </c>
      <c r="D7" s="34">
        <f>F7/C7</f>
        <v>51.042964541239421</v>
      </c>
      <c r="E7" s="35">
        <f>N6</f>
        <v>524.54100000000017</v>
      </c>
      <c r="F7" s="36">
        <f>F28</f>
        <v>4216.3019999999997</v>
      </c>
      <c r="G7" s="37">
        <f>G28</f>
        <v>19.838438342399996</v>
      </c>
      <c r="H7" s="37">
        <f>SUM(E7:G7)</f>
        <v>4760.6814383423998</v>
      </c>
      <c r="I7" s="19"/>
      <c r="J7" s="36">
        <f>J28</f>
        <v>2140.6021535309255</v>
      </c>
      <c r="K7" s="36">
        <f t="shared" ref="K7:K8" si="0">M7-L7-J7</f>
        <v>98.451103312274427</v>
      </c>
      <c r="L7" s="37">
        <f>L28</f>
        <v>2265.4491814991998</v>
      </c>
      <c r="M7" s="37">
        <f>H7-N7</f>
        <v>4504.5024383423997</v>
      </c>
      <c r="N7" s="37">
        <f>N27</f>
        <v>256.17899999999997</v>
      </c>
    </row>
    <row r="8" spans="1:23" ht="16.5" customHeight="1" x14ac:dyDescent="0.2">
      <c r="A8" s="19" t="s">
        <v>35</v>
      </c>
      <c r="B8" s="34">
        <v>87.234999999999999</v>
      </c>
      <c r="C8" s="34">
        <v>86.436000000000007</v>
      </c>
      <c r="D8" s="34">
        <f>F8/C8</f>
        <v>51.193275949835716</v>
      </c>
      <c r="E8" s="35">
        <f>N7</f>
        <v>256.17899999999997</v>
      </c>
      <c r="F8" s="36">
        <v>4424.942</v>
      </c>
      <c r="G8" s="37">
        <v>15</v>
      </c>
      <c r="H8" s="37">
        <f>SUM(E8:G8)</f>
        <v>4696.1210000000001</v>
      </c>
      <c r="I8" s="19"/>
      <c r="J8" s="36">
        <v>2190</v>
      </c>
      <c r="K8" s="36">
        <f t="shared" si="0"/>
        <v>116.22100000000046</v>
      </c>
      <c r="L8" s="37">
        <v>2050</v>
      </c>
      <c r="M8" s="37">
        <f>H8-N8</f>
        <v>4356.2210000000005</v>
      </c>
      <c r="N8" s="37">
        <v>339.9</v>
      </c>
    </row>
    <row r="9" spans="1:23" ht="16.5" customHeight="1" x14ac:dyDescent="0.2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 x14ac:dyDescent="0.2">
      <c r="A10" s="23" t="s">
        <v>36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0"/>
    </row>
    <row r="11" spans="1:23" ht="16.5" customHeight="1" x14ac:dyDescent="0.25">
      <c r="A11" s="41" t="s">
        <v>37</v>
      </c>
      <c r="B11" s="160"/>
      <c r="C11" s="160"/>
      <c r="D11" s="160"/>
      <c r="E11" s="43"/>
      <c r="F11" s="44"/>
      <c r="G11" s="7"/>
      <c r="H11" s="14"/>
      <c r="I11" s="160"/>
      <c r="J11" s="14"/>
      <c r="K11" s="45"/>
      <c r="L11" s="7"/>
      <c r="M11" s="7"/>
      <c r="N11" s="14"/>
    </row>
    <row r="12" spans="1:23" ht="16.5" customHeight="1" x14ac:dyDescent="0.2">
      <c r="A12" s="23" t="s">
        <v>38</v>
      </c>
      <c r="B12" s="160"/>
      <c r="C12" s="160"/>
      <c r="D12" s="160"/>
      <c r="E12" s="43"/>
      <c r="F12" s="44"/>
      <c r="G12" s="7">
        <f>(44527.6*36.744)/1000000</f>
        <v>1.6361221343999999</v>
      </c>
      <c r="I12" s="160"/>
      <c r="J12" s="14">
        <f>((5131665*0.907185)*36.744)/1000000</f>
        <v>171.05689738659061</v>
      </c>
      <c r="K12" s="42"/>
      <c r="L12" s="7">
        <f>(7191284.4*36.744)/1000000</f>
        <v>264.23655399360001</v>
      </c>
      <c r="M12" s="7"/>
      <c r="N12" s="14"/>
    </row>
    <row r="13" spans="1:23" ht="16.5" customHeight="1" x14ac:dyDescent="0.2">
      <c r="A13" s="23" t="s">
        <v>39</v>
      </c>
      <c r="B13" s="160"/>
      <c r="C13" s="160"/>
      <c r="D13" s="160"/>
      <c r="E13" s="46"/>
      <c r="F13" s="44"/>
      <c r="G13" s="7">
        <f>(24879.1*36.744)/1000000</f>
        <v>0.91415765039999997</v>
      </c>
      <c r="I13" s="160"/>
      <c r="J13" s="14">
        <f>((5897079*0.907185)*36.744)/1000000</f>
        <v>196.57090581392558</v>
      </c>
      <c r="K13" s="42"/>
      <c r="L13" s="7">
        <f>(11636404.4*36.744)/1000000</f>
        <v>427.56804327359998</v>
      </c>
      <c r="M13" s="7"/>
      <c r="N13" s="14"/>
    </row>
    <row r="14" spans="1:23" ht="16.5" customHeight="1" x14ac:dyDescent="0.2">
      <c r="A14" s="23" t="s">
        <v>40</v>
      </c>
      <c r="B14" s="160"/>
      <c r="C14" s="160"/>
      <c r="D14" s="160"/>
      <c r="E14" s="46"/>
      <c r="F14" s="44"/>
      <c r="G14" s="7">
        <f>(12431.7*36.744)/1000000</f>
        <v>0.4567903848</v>
      </c>
      <c r="I14" s="160"/>
      <c r="J14" s="14">
        <f>((5731207*0.907185)*36.744)/1000000</f>
        <v>191.04179397920748</v>
      </c>
      <c r="K14" s="42"/>
      <c r="L14" s="7">
        <f>(10867331.6*36.744)/1000000</f>
        <v>399.30923231040003</v>
      </c>
      <c r="M14" s="7"/>
      <c r="N14" s="14"/>
    </row>
    <row r="15" spans="1:23" ht="16.5" customHeight="1" x14ac:dyDescent="0.2">
      <c r="A15" s="23" t="s">
        <v>41</v>
      </c>
      <c r="B15" s="160"/>
      <c r="C15" s="160"/>
      <c r="D15" s="160"/>
      <c r="E15" s="43">
        <f>N6</f>
        <v>524.54100000000017</v>
      </c>
      <c r="F15" s="44">
        <v>4216.3019999999997</v>
      </c>
      <c r="G15" s="7">
        <f>G12+G13+G14</f>
        <v>3.0070701696</v>
      </c>
      <c r="H15" s="14">
        <f>E15+F15+G15</f>
        <v>4743.8500701696003</v>
      </c>
      <c r="I15" s="160"/>
      <c r="J15" s="14">
        <f>J12+J13+J14</f>
        <v>558.66959717972361</v>
      </c>
      <c r="K15" s="42">
        <f>M15-L15-J15</f>
        <v>147.32664341227689</v>
      </c>
      <c r="L15" s="7">
        <f>L12+L13+L14</f>
        <v>1091.1138295776</v>
      </c>
      <c r="M15" s="7">
        <f>H15-N15</f>
        <v>1797.1100701696005</v>
      </c>
      <c r="N15" s="14">
        <v>2946.74</v>
      </c>
    </row>
    <row r="16" spans="1:23" ht="16.899999999999999" customHeight="1" x14ac:dyDescent="0.2">
      <c r="A16" s="19" t="s">
        <v>42</v>
      </c>
      <c r="B16" s="160"/>
      <c r="C16" s="160"/>
      <c r="D16" s="160"/>
      <c r="E16" s="43"/>
      <c r="F16" s="7"/>
      <c r="G16" s="7">
        <f>(23426.8*36.744)/1000000</f>
        <v>0.86079433919999992</v>
      </c>
      <c r="H16" s="14"/>
      <c r="I16" s="160"/>
      <c r="J16" s="14">
        <f>((5794233*0.907185)*36.744)/1000000</f>
        <v>193.14267780827416</v>
      </c>
      <c r="K16" s="42"/>
      <c r="L16" s="7">
        <f>(10445198.5*36.744)/1000000</f>
        <v>383.79837368400001</v>
      </c>
      <c r="M16" s="7"/>
      <c r="N16" s="14"/>
    </row>
    <row r="17" spans="1:14" ht="16.899999999999999" customHeight="1" x14ac:dyDescent="0.2">
      <c r="A17" s="19" t="s">
        <v>43</v>
      </c>
      <c r="B17" s="160"/>
      <c r="C17" s="160"/>
      <c r="D17" s="160"/>
      <c r="E17" s="43"/>
      <c r="F17" s="7"/>
      <c r="G17" s="7">
        <f>(19638*36.744)/1000000</f>
        <v>0.72157867200000003</v>
      </c>
      <c r="H17" s="14"/>
      <c r="I17" s="160"/>
      <c r="J17" s="14">
        <f>((5895360*0.907185)*36.744)/1000000</f>
        <v>196.5136053458304</v>
      </c>
      <c r="K17" s="42"/>
      <c r="L17" s="7">
        <f>(8829299.6*36.744)/1000000</f>
        <v>324.4237845024</v>
      </c>
      <c r="M17" s="7"/>
      <c r="N17" s="14"/>
    </row>
    <row r="18" spans="1:14" ht="16.899999999999999" customHeight="1" x14ac:dyDescent="0.2">
      <c r="A18" s="19" t="s">
        <v>44</v>
      </c>
      <c r="B18" s="160"/>
      <c r="C18" s="160"/>
      <c r="D18" s="160"/>
      <c r="E18" s="43"/>
      <c r="F18" s="7"/>
      <c r="G18" s="7">
        <f>(22552.9*36.744)/1000000</f>
        <v>0.82868375760000001</v>
      </c>
      <c r="H18" s="14"/>
      <c r="I18" s="160"/>
      <c r="J18" s="14">
        <f>((4930499*0.907185)*36.744)/1000000</f>
        <v>164.35130927441435</v>
      </c>
      <c r="K18" s="42"/>
      <c r="L18" s="7">
        <f>(4558707.1*36.744)/1000000</f>
        <v>167.50513368239999</v>
      </c>
      <c r="M18" s="7"/>
      <c r="N18" s="14"/>
    </row>
    <row r="19" spans="1:14" ht="16.899999999999999" customHeight="1" x14ac:dyDescent="0.2">
      <c r="A19" s="19" t="s">
        <v>45</v>
      </c>
      <c r="B19" s="160"/>
      <c r="C19" s="160"/>
      <c r="D19" s="160"/>
      <c r="E19" s="43">
        <f>N15</f>
        <v>2946.74</v>
      </c>
      <c r="F19" s="7"/>
      <c r="G19" s="7">
        <f>SUM(G16:G18)</f>
        <v>2.4110567688</v>
      </c>
      <c r="H19" s="14">
        <f>E19+F19+G19</f>
        <v>2949.1510567687997</v>
      </c>
      <c r="I19" s="160"/>
      <c r="J19" s="14">
        <f>SUM(J16:J18)</f>
        <v>554.00759242851893</v>
      </c>
      <c r="K19" s="42">
        <f>M19-L19-J19</f>
        <v>-42.267827528519319</v>
      </c>
      <c r="L19" s="7">
        <f>SUM(L16:L18)</f>
        <v>875.72729186880008</v>
      </c>
      <c r="M19" s="7">
        <f>H19-N19</f>
        <v>1387.4670567687997</v>
      </c>
      <c r="N19" s="14">
        <v>1561.684</v>
      </c>
    </row>
    <row r="20" spans="1:14" ht="16.899999999999999" customHeight="1" x14ac:dyDescent="0.2">
      <c r="A20" s="19" t="s">
        <v>46</v>
      </c>
      <c r="B20" s="160"/>
      <c r="C20" s="160"/>
      <c r="D20" s="160"/>
      <c r="E20" s="43"/>
      <c r="F20" s="7"/>
      <c r="G20" s="7">
        <f>(26142.7*36.744)/1000000</f>
        <v>0.96058736880000006</v>
      </c>
      <c r="H20" s="14"/>
      <c r="I20" s="160"/>
      <c r="J20" s="14">
        <f>((5646728*0.907185)*36.744)/1000000</f>
        <v>188.22580430834591</v>
      </c>
      <c r="K20" s="42"/>
      <c r="L20" s="7">
        <f>(2295121.8*36.744)/1000000</f>
        <v>84.331955419199986</v>
      </c>
      <c r="M20" s="7"/>
      <c r="N20" s="47"/>
    </row>
    <row r="21" spans="1:14" ht="16.899999999999999" customHeight="1" x14ac:dyDescent="0.2">
      <c r="A21" s="19" t="s">
        <v>47</v>
      </c>
      <c r="B21" s="160"/>
      <c r="C21" s="160"/>
      <c r="D21" s="160"/>
      <c r="E21" s="43"/>
      <c r="F21" s="7"/>
      <c r="G21" s="7">
        <f>(34734.1*36.744)/1000000</f>
        <v>1.2762697704000001</v>
      </c>
      <c r="H21" s="14"/>
      <c r="I21" s="160"/>
      <c r="J21" s="14">
        <f>((5095631*0.907185)*36.744)/1000000</f>
        <v>169.85575424095885</v>
      </c>
      <c r="K21" s="42"/>
      <c r="L21" s="7">
        <f>(1384924.4*36.744)/1000000</f>
        <v>50.887662153599997</v>
      </c>
      <c r="M21" s="7"/>
      <c r="N21" s="47"/>
    </row>
    <row r="22" spans="1:14" ht="16.899999999999999" customHeight="1" x14ac:dyDescent="0.2">
      <c r="A22" s="19" t="s">
        <v>48</v>
      </c>
      <c r="B22" s="160"/>
      <c r="C22" s="160"/>
      <c r="D22" s="160"/>
      <c r="E22" s="43"/>
      <c r="F22" s="7"/>
      <c r="G22" s="7">
        <f>(51046.1*36.744)/1000000</f>
        <v>1.8756378983999997</v>
      </c>
      <c r="H22" s="14"/>
      <c r="I22" s="160"/>
      <c r="J22" s="14">
        <f>((5205032*0.907185)*36.744)/1000000</f>
        <v>173.50248403158051</v>
      </c>
      <c r="K22" s="42"/>
      <c r="L22" s="7">
        <f>(1266685.1*36.744)/1000000</f>
        <v>46.543077314400001</v>
      </c>
      <c r="M22" s="7"/>
      <c r="N22" s="47"/>
    </row>
    <row r="23" spans="1:14" ht="16.899999999999999" customHeight="1" x14ac:dyDescent="0.2">
      <c r="A23" s="19" t="s">
        <v>49</v>
      </c>
      <c r="B23" s="160"/>
      <c r="C23" s="160"/>
      <c r="D23" s="160"/>
      <c r="E23" s="43">
        <f>N19</f>
        <v>1561.684</v>
      </c>
      <c r="F23" s="7"/>
      <c r="G23" s="7">
        <f>SUM(G20:G22)</f>
        <v>4.1124950375999996</v>
      </c>
      <c r="H23" s="14">
        <f>E23+F23+G23</f>
        <v>1565.7964950375999</v>
      </c>
      <c r="I23" s="160"/>
      <c r="J23" s="15">
        <f>SUM(J20:J22)</f>
        <v>531.58404258088524</v>
      </c>
      <c r="K23" s="42">
        <f>M23-L23-J23</f>
        <v>83.137757569514747</v>
      </c>
      <c r="L23" s="7">
        <f>SUM(L20:L22)</f>
        <v>181.76269488719998</v>
      </c>
      <c r="M23" s="7">
        <f>H23-N23</f>
        <v>796.48449503759991</v>
      </c>
      <c r="N23" s="14">
        <v>769.31200000000001</v>
      </c>
    </row>
    <row r="24" spans="1:14" ht="16.899999999999999" customHeight="1" x14ac:dyDescent="0.2">
      <c r="A24" s="19" t="s">
        <v>50</v>
      </c>
      <c r="B24" s="160"/>
      <c r="C24" s="160"/>
      <c r="D24" s="160"/>
      <c r="E24" s="43"/>
      <c r="F24" s="7"/>
      <c r="G24" s="7">
        <f>(205436.7*36.744)/1000000</f>
        <v>7.5485661048000008</v>
      </c>
      <c r="H24" s="14"/>
      <c r="I24" s="160"/>
      <c r="J24" s="15">
        <f>((4852334*0.907185)*36.744)/1000000</f>
        <v>161.74578798956375</v>
      </c>
      <c r="K24" s="42"/>
      <c r="L24" s="7">
        <f>(925497.6*36.744)/1000000</f>
        <v>34.006483814399999</v>
      </c>
      <c r="M24" s="7"/>
      <c r="N24" s="14"/>
    </row>
    <row r="25" spans="1:14" ht="16.899999999999999" customHeight="1" x14ac:dyDescent="0.2">
      <c r="A25" s="19" t="s">
        <v>51</v>
      </c>
      <c r="B25" s="160"/>
      <c r="C25" s="160"/>
      <c r="D25" s="160"/>
      <c r="E25" s="43"/>
      <c r="F25" s="7"/>
      <c r="G25" s="7">
        <f>(59776.6*36.744)/1000000</f>
        <v>2.1964313903999999</v>
      </c>
      <c r="H25" s="14"/>
      <c r="I25" s="160"/>
      <c r="J25" s="15">
        <f>((4989996*0.907185)*36.744)/1000000</f>
        <v>166.33455880917742</v>
      </c>
      <c r="K25" s="42"/>
      <c r="L25" s="7">
        <f>(945804.5*36.744)/1000000</f>
        <v>34.752640548000002</v>
      </c>
      <c r="M25" s="7"/>
      <c r="N25" s="14"/>
    </row>
    <row r="26" spans="1:14" ht="16.899999999999999" customHeight="1" x14ac:dyDescent="0.2">
      <c r="A26" s="19" t="s">
        <v>52</v>
      </c>
      <c r="B26" s="160"/>
      <c r="C26" s="160"/>
      <c r="D26" s="160"/>
      <c r="E26" s="43"/>
      <c r="F26" s="7"/>
      <c r="G26" s="7">
        <f>(15317.3*36.744)/1000000</f>
        <v>0.56281887119999996</v>
      </c>
      <c r="H26" s="14"/>
      <c r="I26" s="160"/>
      <c r="J26" s="15">
        <f>((5047776*0.907185)*36.744)/1000000</f>
        <v>168.26057454305666</v>
      </c>
      <c r="K26" s="42"/>
      <c r="L26" s="7">
        <f>(1308682.8*36.744)/1000000</f>
        <v>48.086240803199999</v>
      </c>
      <c r="M26" s="7"/>
      <c r="N26" s="14"/>
    </row>
    <row r="27" spans="1:14" ht="16.899999999999999" customHeight="1" x14ac:dyDescent="0.2">
      <c r="A27" s="19" t="s">
        <v>53</v>
      </c>
      <c r="B27" s="160"/>
      <c r="C27" s="160"/>
      <c r="D27" s="160"/>
      <c r="E27" s="43">
        <f>N23</f>
        <v>769.31200000000001</v>
      </c>
      <c r="F27" s="7"/>
      <c r="G27" s="7">
        <f>SUM(G24:G26)</f>
        <v>10.307816366399999</v>
      </c>
      <c r="H27" s="14">
        <f>E27+F27+G27</f>
        <v>779.61981636639996</v>
      </c>
      <c r="I27" s="160"/>
      <c r="J27" s="15">
        <f>SUM(J24:J26)</f>
        <v>496.34092134179787</v>
      </c>
      <c r="K27" s="45">
        <f>M27-L27-J27</f>
        <v>-89.745470140997895</v>
      </c>
      <c r="L27" s="7">
        <f>SUM(L24:L26)</f>
        <v>116.8453651656</v>
      </c>
      <c r="M27" s="7">
        <f>H27-N27</f>
        <v>523.44081636639999</v>
      </c>
      <c r="N27" s="14">
        <v>256.17899999999997</v>
      </c>
    </row>
    <row r="28" spans="1:14" s="59" customFormat="1" ht="16.5" customHeight="1" x14ac:dyDescent="0.2">
      <c r="A28" s="23" t="s">
        <v>27</v>
      </c>
      <c r="B28" s="160"/>
      <c r="C28" s="160"/>
      <c r="D28" s="160"/>
      <c r="E28" s="43"/>
      <c r="F28" s="44">
        <f>F15</f>
        <v>4216.3019999999997</v>
      </c>
      <c r="G28" s="7">
        <f>G15+G19+G23+G27</f>
        <v>19.838438342399996</v>
      </c>
      <c r="H28" s="14">
        <f>E15+F28+G28</f>
        <v>4760.6814383423998</v>
      </c>
      <c r="I28" s="160"/>
      <c r="J28" s="14">
        <f>J15+J19+J23+J27</f>
        <v>2140.6021535309255</v>
      </c>
      <c r="K28" s="42">
        <f>SUM(K15,K19,K23,K27)</f>
        <v>98.451103312274427</v>
      </c>
      <c r="L28" s="7">
        <f>L15+L19+L23+L27</f>
        <v>2265.4491814991998</v>
      </c>
      <c r="M28" s="7">
        <f>M15+M19+M23+M27</f>
        <v>4504.5024383424006</v>
      </c>
      <c r="N28" s="14"/>
    </row>
    <row r="29" spans="1:14" ht="16.5" customHeight="1" x14ac:dyDescent="0.2">
      <c r="A29" s="23"/>
      <c r="B29" s="160"/>
      <c r="C29" s="160"/>
      <c r="D29" s="160"/>
      <c r="E29" s="43"/>
      <c r="F29" s="44"/>
      <c r="G29" s="7"/>
      <c r="H29" s="14"/>
      <c r="I29" s="160"/>
      <c r="J29" s="14"/>
      <c r="K29" s="42"/>
      <c r="L29" s="7"/>
      <c r="M29" s="7"/>
      <c r="N29" s="14"/>
    </row>
    <row r="30" spans="1:14" ht="16.5" customHeight="1" x14ac:dyDescent="0.25">
      <c r="A30" s="55" t="s">
        <v>54</v>
      </c>
      <c r="B30" s="160"/>
      <c r="C30" s="160"/>
      <c r="D30" s="160"/>
      <c r="E30" s="43"/>
      <c r="F30" s="44"/>
      <c r="G30" s="7"/>
      <c r="H30" s="14"/>
      <c r="I30" s="160"/>
      <c r="J30" s="14"/>
      <c r="K30" s="42"/>
      <c r="L30" s="7"/>
      <c r="M30" s="7"/>
      <c r="N30" s="14"/>
    </row>
    <row r="31" spans="1:14" ht="16.5" customHeight="1" x14ac:dyDescent="0.2">
      <c r="A31" s="23" t="s">
        <v>38</v>
      </c>
      <c r="B31" s="160"/>
      <c r="C31" s="160"/>
      <c r="D31" s="160"/>
      <c r="E31" s="43"/>
      <c r="F31" s="44"/>
      <c r="G31" s="7">
        <f>(24320.3*36.744)/1000000</f>
        <v>0.89362510319999999</v>
      </c>
      <c r="I31" s="160"/>
      <c r="J31" s="14">
        <f>((4924574*0.907185)*36.744)/1000000</f>
        <v>164.15380766099736</v>
      </c>
      <c r="K31" s="42"/>
      <c r="L31" s="7">
        <f>(2167640.8*36.744)/1000000</f>
        <v>79.647793555199996</v>
      </c>
      <c r="M31" s="7"/>
      <c r="N31" s="14"/>
    </row>
    <row r="32" spans="1:14" ht="16.5" customHeight="1" x14ac:dyDescent="0.2">
      <c r="A32" s="23" t="s">
        <v>39</v>
      </c>
      <c r="B32" s="160"/>
      <c r="C32" s="160"/>
      <c r="D32" s="160"/>
      <c r="E32" s="43"/>
      <c r="F32" s="44"/>
      <c r="G32" s="7">
        <f>(19235.5*36.744)/1000000</f>
        <v>0.70678921199999989</v>
      </c>
      <c r="I32" s="160"/>
      <c r="J32" s="14">
        <f>((5908157*0.907185)*36.744)/1000000</f>
        <v>196.9401754972055</v>
      </c>
      <c r="K32" s="42"/>
      <c r="L32" s="7">
        <f>(10506970*36.744)/1000000</f>
        <v>386.06810568000003</v>
      </c>
      <c r="M32" s="7"/>
      <c r="N32" s="14"/>
    </row>
    <row r="33" spans="1:73" ht="16.5" customHeight="1" x14ac:dyDescent="0.2">
      <c r="A33" s="23" t="s">
        <v>55</v>
      </c>
      <c r="B33" s="160"/>
      <c r="C33" s="160"/>
      <c r="D33" s="160"/>
      <c r="E33" s="43">
        <f>N27</f>
        <v>256.17899999999997</v>
      </c>
      <c r="F33" s="44"/>
      <c r="G33" s="7">
        <f>SUM(G31:G32)</f>
        <v>1.6004143151999999</v>
      </c>
      <c r="H33" s="14"/>
      <c r="I33" s="160"/>
      <c r="J33" s="14">
        <f>SUM(J31:J32)</f>
        <v>361.09398315820283</v>
      </c>
      <c r="K33" s="42"/>
      <c r="L33" s="7">
        <f>SUM(L31:L32)</f>
        <v>465.71589923520003</v>
      </c>
      <c r="M33" s="7"/>
      <c r="N33" s="14"/>
    </row>
    <row r="34" spans="1:73" ht="16.5" customHeight="1" x14ac:dyDescent="0.2">
      <c r="A34" s="132" t="s">
        <v>56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33"/>
      <c r="M34" s="100"/>
      <c r="N34" s="100"/>
    </row>
    <row r="35" spans="1:73" ht="16.5" customHeight="1" x14ac:dyDescent="0.2">
      <c r="A35" s="19" t="s">
        <v>57</v>
      </c>
      <c r="B35" s="19"/>
      <c r="C35" s="19"/>
      <c r="D35" s="19"/>
      <c r="E35" s="49"/>
      <c r="F35" s="49"/>
      <c r="G35" s="49"/>
      <c r="H35" s="49"/>
      <c r="I35" s="49"/>
      <c r="J35" s="49"/>
      <c r="K35" s="49"/>
      <c r="L35" s="49"/>
      <c r="M35" s="49"/>
      <c r="N35" s="49"/>
    </row>
    <row r="36" spans="1:73" ht="16.5" customHeight="1" x14ac:dyDescent="0.2">
      <c r="A36" s="25" t="s">
        <v>58</v>
      </c>
      <c r="B36" s="50">
        <f ca="1">NOW()</f>
        <v>44540.67973773148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61"/>
      <c r="P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</row>
    <row r="37" spans="1:73" x14ac:dyDescent="0.2">
      <c r="O37" s="161"/>
      <c r="P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</row>
    <row r="38" spans="1:73" x14ac:dyDescent="0.2">
      <c r="O38" s="161"/>
      <c r="P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</row>
    <row r="39" spans="1:73" x14ac:dyDescent="0.2">
      <c r="O39" s="161"/>
      <c r="P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</row>
    <row r="40" spans="1:73" x14ac:dyDescent="0.2">
      <c r="F40" s="51"/>
      <c r="O40" s="161"/>
      <c r="P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</row>
    <row r="41" spans="1:73" x14ac:dyDescent="0.2">
      <c r="O41" s="161"/>
      <c r="P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</row>
    <row r="42" spans="1:73" x14ac:dyDescent="0.2">
      <c r="O42" s="161"/>
      <c r="P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</row>
    <row r="43" spans="1:73" x14ac:dyDescent="0.2">
      <c r="O43" s="161"/>
      <c r="P43" s="161"/>
      <c r="U43" s="161"/>
      <c r="V43" s="161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</row>
    <row r="44" spans="1:73" x14ac:dyDescent="0.2">
      <c r="O44" s="161"/>
      <c r="P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</row>
    <row r="45" spans="1:73" x14ac:dyDescent="0.2">
      <c r="O45" s="161"/>
      <c r="P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</row>
    <row r="46" spans="1:73" x14ac:dyDescent="0.2">
      <c r="O46" s="161"/>
      <c r="P46" s="161"/>
      <c r="U46" s="161"/>
      <c r="V46" s="161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</row>
    <row r="47" spans="1:73" x14ac:dyDescent="0.2">
      <c r="O47" s="161"/>
      <c r="P47" s="161"/>
      <c r="U47" s="161"/>
      <c r="V47" s="161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</row>
    <row r="48" spans="1:73" x14ac:dyDescent="0.2">
      <c r="O48" s="161"/>
      <c r="P48" s="161"/>
      <c r="U48" s="161"/>
      <c r="V48" s="161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</row>
    <row r="49" spans="15:73" x14ac:dyDescent="0.2">
      <c r="O49" s="161"/>
      <c r="P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</row>
    <row r="50" spans="15:73" x14ac:dyDescent="0.2">
      <c r="O50" s="161"/>
      <c r="P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</row>
    <row r="51" spans="15:73" x14ac:dyDescent="0.2">
      <c r="O51" s="161"/>
      <c r="P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</row>
    <row r="52" spans="15:73" x14ac:dyDescent="0.2">
      <c r="O52" s="161"/>
      <c r="P52" s="161"/>
      <c r="U52" s="161"/>
      <c r="V52" s="161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</row>
    <row r="53" spans="15:73" x14ac:dyDescent="0.2">
      <c r="O53" s="161"/>
      <c r="P53" s="161"/>
      <c r="U53" s="161"/>
      <c r="V53" s="161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</row>
    <row r="54" spans="15:73" x14ac:dyDescent="0.2">
      <c r="O54" s="161"/>
      <c r="P54" s="161"/>
      <c r="U54" s="161"/>
      <c r="V54" s="161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</row>
    <row r="55" spans="15:73" x14ac:dyDescent="0.2">
      <c r="O55" s="161"/>
      <c r="P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</row>
    <row r="56" spans="15:73" x14ac:dyDescent="0.2">
      <c r="O56" s="161"/>
      <c r="P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</row>
    <row r="57" spans="15:73" x14ac:dyDescent="0.2">
      <c r="O57" s="161"/>
      <c r="P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</row>
    <row r="58" spans="15:73" x14ac:dyDescent="0.2">
      <c r="O58" s="161"/>
      <c r="P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</row>
    <row r="59" spans="15:73" x14ac:dyDescent="0.2">
      <c r="O59" s="161"/>
      <c r="P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</row>
    <row r="60" spans="15:73" x14ac:dyDescent="0.2">
      <c r="O60" s="161"/>
      <c r="P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</row>
    <row r="61" spans="15:73" x14ac:dyDescent="0.2">
      <c r="O61" s="161"/>
      <c r="P61" s="161"/>
      <c r="U61" s="161"/>
      <c r="V61" s="161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</row>
    <row r="62" spans="15:73" x14ac:dyDescent="0.2">
      <c r="O62" s="161"/>
      <c r="P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</row>
    <row r="63" spans="15:73" x14ac:dyDescent="0.2">
      <c r="O63" s="161"/>
      <c r="P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</row>
    <row r="64" spans="15:73" x14ac:dyDescent="0.2"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</row>
    <row r="65" spans="15:73" x14ac:dyDescent="0.2"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</row>
    <row r="66" spans="15:73" x14ac:dyDescent="0.2"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</row>
    <row r="67" spans="15:73" x14ac:dyDescent="0.2"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</row>
    <row r="68" spans="15:73" x14ac:dyDescent="0.2">
      <c r="O68" s="161"/>
      <c r="P68" s="161"/>
      <c r="Q68" s="161"/>
      <c r="R68" s="161"/>
      <c r="S68" s="161"/>
      <c r="T68" s="161"/>
      <c r="U68" s="161"/>
      <c r="V68" s="161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</row>
    <row r="69" spans="15:73" x14ac:dyDescent="0.2">
      <c r="O69" s="161"/>
      <c r="P69" s="161"/>
      <c r="Q69" s="161"/>
      <c r="R69" s="161"/>
      <c r="S69" s="161"/>
      <c r="T69" s="161"/>
      <c r="U69" s="161"/>
      <c r="V69" s="161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</row>
    <row r="70" spans="15:73" x14ac:dyDescent="0.2"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1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</row>
    <row r="71" spans="15:73" x14ac:dyDescent="0.2">
      <c r="O71" s="161"/>
      <c r="P71" s="161"/>
      <c r="Q71" s="161"/>
      <c r="R71" s="161"/>
      <c r="S71" s="161"/>
      <c r="T71" s="161"/>
      <c r="U71" s="161"/>
      <c r="V71" s="161"/>
      <c r="W71" s="161"/>
      <c r="X71" s="161"/>
      <c r="Y71" s="161"/>
      <c r="Z71" s="161"/>
      <c r="AA71" s="161"/>
      <c r="AB71" s="161"/>
      <c r="AC71" s="161"/>
      <c r="AD71" s="161"/>
      <c r="AE71" s="161"/>
      <c r="AF71" s="161"/>
      <c r="AG71" s="161"/>
      <c r="AH71" s="161"/>
      <c r="AI71" s="161"/>
      <c r="AJ71" s="161"/>
      <c r="AK71" s="161"/>
      <c r="AL71" s="161"/>
      <c r="AM71" s="161"/>
      <c r="AN71" s="161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</row>
    <row r="72" spans="15:73" x14ac:dyDescent="0.2"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</row>
    <row r="73" spans="15:73" x14ac:dyDescent="0.2"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</row>
    <row r="74" spans="15:73" x14ac:dyDescent="0.2"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</row>
    <row r="75" spans="15:73" x14ac:dyDescent="0.2"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</row>
    <row r="76" spans="15:73" x14ac:dyDescent="0.2">
      <c r="O76" s="161"/>
      <c r="P76" s="161"/>
      <c r="Q76" s="161"/>
      <c r="R76" s="161"/>
      <c r="S76" s="161"/>
      <c r="T76" s="161"/>
      <c r="U76" s="161"/>
      <c r="V76" s="161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</row>
    <row r="77" spans="15:73" x14ac:dyDescent="0.2">
      <c r="O77" s="161"/>
      <c r="P77" s="161"/>
      <c r="Q77" s="161"/>
      <c r="R77" s="161"/>
      <c r="S77" s="161"/>
      <c r="T77" s="161"/>
      <c r="U77" s="161"/>
      <c r="V77" s="161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</row>
    <row r="78" spans="15:73" x14ac:dyDescent="0.2">
      <c r="O78" s="161"/>
      <c r="P78" s="161"/>
      <c r="Q78" s="161"/>
      <c r="R78" s="161"/>
      <c r="S78" s="161"/>
      <c r="T78" s="161"/>
      <c r="U78" s="161"/>
      <c r="V78" s="161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</row>
    <row r="79" spans="15:73" x14ac:dyDescent="0.2">
      <c r="O79" s="161"/>
      <c r="P79" s="161"/>
      <c r="Q79" s="161"/>
      <c r="R79" s="161"/>
      <c r="S79" s="161"/>
      <c r="T79" s="161"/>
      <c r="U79" s="161"/>
      <c r="V79" s="161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</row>
    <row r="80" spans="15:73" x14ac:dyDescent="0.2"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</row>
    <row r="81" spans="15:73" x14ac:dyDescent="0.2"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</row>
    <row r="82" spans="15:73" x14ac:dyDescent="0.2"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</row>
    <row r="83" spans="15:73" x14ac:dyDescent="0.2">
      <c r="O83" s="161"/>
      <c r="P83" s="161"/>
      <c r="Q83" s="161"/>
      <c r="R83" s="161"/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</row>
    <row r="84" spans="15:73" x14ac:dyDescent="0.2"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</row>
    <row r="85" spans="15:73" x14ac:dyDescent="0.2"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</row>
    <row r="86" spans="15:73" x14ac:dyDescent="0.2"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</row>
    <row r="87" spans="15:73" x14ac:dyDescent="0.2">
      <c r="O87" s="161"/>
      <c r="P87" s="161"/>
      <c r="Q87" s="161"/>
      <c r="R87" s="161"/>
      <c r="S87" s="161"/>
      <c r="T87" s="161"/>
      <c r="U87" s="161"/>
      <c r="V87" s="161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</row>
    <row r="88" spans="15:73" x14ac:dyDescent="0.2">
      <c r="O88" s="161"/>
      <c r="P88" s="161"/>
      <c r="Q88" s="161"/>
      <c r="R88" s="161"/>
      <c r="S88" s="161"/>
      <c r="T88" s="161"/>
      <c r="U88" s="161"/>
      <c r="V88" s="161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</row>
    <row r="89" spans="15:73" x14ac:dyDescent="0.2">
      <c r="O89" s="161"/>
      <c r="P89" s="161"/>
      <c r="Q89" s="161"/>
      <c r="R89" s="161"/>
      <c r="S89" s="161"/>
      <c r="T89" s="161"/>
      <c r="U89" s="161"/>
      <c r="V89" s="161"/>
      <c r="W89" s="161"/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</row>
    <row r="90" spans="15:73" x14ac:dyDescent="0.2"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61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1"/>
    </row>
    <row r="91" spans="15:73" x14ac:dyDescent="0.2">
      <c r="O91" s="161"/>
      <c r="P91" s="161"/>
      <c r="Q91" s="161"/>
      <c r="R91" s="161"/>
      <c r="S91" s="161"/>
      <c r="T91" s="161"/>
      <c r="U91" s="161"/>
      <c r="V91" s="161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</row>
    <row r="92" spans="15:73" x14ac:dyDescent="0.2"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</row>
    <row r="93" spans="15:73" x14ac:dyDescent="0.2">
      <c r="O93" s="161"/>
      <c r="P93" s="161"/>
      <c r="Q93" s="161"/>
      <c r="R93" s="161"/>
      <c r="S93" s="161"/>
      <c r="T93" s="161"/>
      <c r="U93" s="161"/>
      <c r="V93" s="161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</row>
    <row r="94" spans="15:73" x14ac:dyDescent="0.2">
      <c r="O94" s="161"/>
      <c r="P94" s="161"/>
      <c r="Q94" s="161"/>
      <c r="R94" s="161"/>
      <c r="S94" s="161"/>
      <c r="T94" s="161"/>
      <c r="U94" s="161"/>
      <c r="V94" s="16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</row>
    <row r="95" spans="15:73" x14ac:dyDescent="0.2"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</row>
    <row r="96" spans="15:73" x14ac:dyDescent="0.2">
      <c r="O96" s="161"/>
      <c r="P96" s="161"/>
      <c r="Q96" s="161"/>
      <c r="R96" s="161"/>
      <c r="S96" s="161"/>
      <c r="T96" s="161"/>
      <c r="U96" s="161"/>
      <c r="V96" s="161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</row>
    <row r="97" spans="15:73" x14ac:dyDescent="0.2">
      <c r="O97" s="161"/>
      <c r="P97" s="161"/>
      <c r="Q97" s="161"/>
      <c r="R97" s="161"/>
      <c r="S97" s="161"/>
      <c r="T97" s="161"/>
      <c r="U97" s="161"/>
      <c r="V97" s="161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</row>
    <row r="98" spans="15:73" x14ac:dyDescent="0.2"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</row>
    <row r="99" spans="15:73" x14ac:dyDescent="0.2"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</row>
    <row r="100" spans="15:73" x14ac:dyDescent="0.2">
      <c r="O100" s="161"/>
      <c r="P100" s="161"/>
      <c r="Q100" s="161"/>
      <c r="R100" s="161"/>
      <c r="S100" s="161"/>
      <c r="T100" s="161"/>
      <c r="U100" s="161"/>
      <c r="V100" s="161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</row>
    <row r="101" spans="15:73" x14ac:dyDescent="0.2">
      <c r="O101" s="161"/>
      <c r="P101" s="161"/>
      <c r="Q101" s="161"/>
      <c r="R101" s="161"/>
      <c r="S101" s="161"/>
      <c r="T101" s="161"/>
      <c r="U101" s="161"/>
      <c r="V101" s="161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</row>
    <row r="102" spans="15:73" x14ac:dyDescent="0.2">
      <c r="O102" s="161"/>
      <c r="P102" s="161"/>
      <c r="Q102" s="161"/>
      <c r="R102" s="161"/>
      <c r="S102" s="161"/>
      <c r="T102" s="161"/>
      <c r="U102" s="161"/>
      <c r="V102" s="161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  <c r="BT102" s="161"/>
      <c r="BU102" s="161"/>
    </row>
    <row r="103" spans="15:73" x14ac:dyDescent="0.2">
      <c r="O103" s="161"/>
      <c r="P103" s="161"/>
      <c r="Q103" s="161"/>
      <c r="R103" s="161"/>
      <c r="S103" s="161"/>
      <c r="T103" s="161"/>
      <c r="U103" s="161"/>
      <c r="V103" s="161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</row>
    <row r="104" spans="15:73" x14ac:dyDescent="0.2"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1"/>
    </row>
    <row r="105" spans="15:73" x14ac:dyDescent="0.2"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</row>
    <row r="106" spans="15:73" x14ac:dyDescent="0.2">
      <c r="O106" s="161"/>
      <c r="P106" s="161"/>
      <c r="Q106" s="161"/>
      <c r="R106" s="161"/>
      <c r="S106" s="161"/>
      <c r="T106" s="161"/>
      <c r="U106" s="161"/>
      <c r="V106" s="161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</row>
    <row r="107" spans="15:73" x14ac:dyDescent="0.2"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</row>
    <row r="108" spans="15:73" x14ac:dyDescent="0.2">
      <c r="O108" s="161"/>
      <c r="P108" s="161"/>
      <c r="Q108" s="161"/>
      <c r="R108" s="161"/>
      <c r="S108" s="161"/>
      <c r="T108" s="161"/>
      <c r="U108" s="161"/>
      <c r="V108" s="161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</row>
    <row r="109" spans="15:73" x14ac:dyDescent="0.2">
      <c r="O109" s="161"/>
      <c r="P109" s="161"/>
      <c r="Q109" s="161"/>
      <c r="R109" s="161"/>
      <c r="S109" s="161"/>
      <c r="T109" s="161"/>
      <c r="U109" s="161"/>
      <c r="V109" s="161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</row>
    <row r="110" spans="15:73" x14ac:dyDescent="0.2">
      <c r="O110" s="161"/>
      <c r="P110" s="161"/>
      <c r="Q110" s="161"/>
      <c r="R110" s="161"/>
      <c r="S110" s="161"/>
      <c r="T110" s="161"/>
      <c r="U110" s="161"/>
      <c r="V110" s="161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</row>
    <row r="111" spans="15:73" x14ac:dyDescent="0.2"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</row>
    <row r="112" spans="15:73" x14ac:dyDescent="0.2">
      <c r="O112" s="161"/>
      <c r="P112" s="161"/>
      <c r="Q112" s="161"/>
      <c r="R112" s="161"/>
      <c r="S112" s="161"/>
      <c r="T112" s="161"/>
      <c r="U112" s="161"/>
      <c r="V112" s="161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</row>
    <row r="113" spans="15:73" x14ac:dyDescent="0.2"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</row>
    <row r="114" spans="15:73" x14ac:dyDescent="0.2">
      <c r="O114" s="161"/>
      <c r="P114" s="161"/>
      <c r="Q114" s="161"/>
      <c r="R114" s="161"/>
      <c r="S114" s="161"/>
      <c r="T114" s="161"/>
      <c r="U114" s="161"/>
      <c r="V114" s="161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</row>
    <row r="115" spans="15:73" x14ac:dyDescent="0.2">
      <c r="O115" s="161"/>
      <c r="P115" s="161"/>
      <c r="Q115" s="161"/>
      <c r="R115" s="161"/>
      <c r="S115" s="161"/>
      <c r="T115" s="161"/>
      <c r="U115" s="161"/>
      <c r="V115" s="161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</row>
    <row r="116" spans="15:73" x14ac:dyDescent="0.2"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</row>
    <row r="117" spans="15:73" x14ac:dyDescent="0.2"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</row>
    <row r="118" spans="15:73" x14ac:dyDescent="0.2">
      <c r="O118" s="161"/>
      <c r="P118" s="161"/>
      <c r="Q118" s="161"/>
      <c r="R118" s="161"/>
      <c r="S118" s="161"/>
      <c r="T118" s="161"/>
      <c r="U118" s="161"/>
      <c r="V118" s="161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  <c r="BT118" s="161"/>
      <c r="BU118" s="161"/>
    </row>
    <row r="119" spans="15:73" x14ac:dyDescent="0.2">
      <c r="O119" s="161"/>
      <c r="P119" s="161"/>
      <c r="Q119" s="161"/>
      <c r="R119" s="161"/>
      <c r="S119" s="161"/>
      <c r="T119" s="161"/>
      <c r="U119" s="161"/>
      <c r="V119" s="161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</row>
    <row r="120" spans="15:73" x14ac:dyDescent="0.2"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</row>
    <row r="121" spans="15:73" x14ac:dyDescent="0.2">
      <c r="O121" s="161"/>
      <c r="P121" s="161"/>
      <c r="Q121" s="161"/>
      <c r="R121" s="161"/>
      <c r="S121" s="161"/>
      <c r="T121" s="161"/>
      <c r="U121" s="161"/>
      <c r="V121" s="161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</row>
    <row r="122" spans="15:73" x14ac:dyDescent="0.2">
      <c r="O122" s="161"/>
      <c r="P122" s="161"/>
      <c r="Q122" s="161"/>
      <c r="R122" s="161"/>
      <c r="S122" s="161"/>
      <c r="T122" s="161"/>
      <c r="U122" s="161"/>
      <c r="V122" s="161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</row>
    <row r="123" spans="15:73" x14ac:dyDescent="0.2"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</row>
    <row r="124" spans="15:73" x14ac:dyDescent="0.2">
      <c r="O124" s="161"/>
      <c r="P124" s="161"/>
      <c r="Q124" s="161"/>
      <c r="R124" s="161"/>
      <c r="S124" s="161"/>
      <c r="T124" s="161"/>
      <c r="U124" s="161"/>
      <c r="V124" s="161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61"/>
    </row>
    <row r="125" spans="15:73" x14ac:dyDescent="0.2">
      <c r="O125" s="161"/>
      <c r="P125" s="161"/>
      <c r="Q125" s="161"/>
      <c r="R125" s="161"/>
      <c r="S125" s="161"/>
      <c r="T125" s="161"/>
      <c r="U125" s="161"/>
      <c r="V125" s="161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  <c r="BT125" s="161"/>
      <c r="BU125" s="161"/>
    </row>
    <row r="126" spans="15:73" x14ac:dyDescent="0.2">
      <c r="O126" s="161"/>
      <c r="P126" s="161"/>
      <c r="Q126" s="161"/>
      <c r="R126" s="161"/>
      <c r="S126" s="161"/>
      <c r="T126" s="161"/>
      <c r="U126" s="161"/>
      <c r="V126" s="161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</row>
    <row r="127" spans="15:73" x14ac:dyDescent="0.2"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</row>
    <row r="128" spans="15:73" x14ac:dyDescent="0.2"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</row>
    <row r="129" spans="15:73" x14ac:dyDescent="0.2"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</row>
    <row r="130" spans="15:73" x14ac:dyDescent="0.2"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</row>
    <row r="131" spans="15:73" x14ac:dyDescent="0.2"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</row>
    <row r="132" spans="15:73" x14ac:dyDescent="0.2"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</row>
    <row r="133" spans="15:73" x14ac:dyDescent="0.2">
      <c r="O133" s="161"/>
      <c r="P133" s="161"/>
      <c r="Q133" s="161"/>
      <c r="R133" s="161"/>
      <c r="S133" s="161"/>
      <c r="T133" s="161"/>
      <c r="U133" s="161"/>
      <c r="V133" s="161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1"/>
      <c r="BP133" s="161"/>
      <c r="BQ133" s="161"/>
      <c r="BR133" s="161"/>
      <c r="BS133" s="161"/>
      <c r="BT133" s="161"/>
      <c r="BU133" s="161"/>
    </row>
    <row r="134" spans="15:73" x14ac:dyDescent="0.2">
      <c r="O134" s="161"/>
      <c r="P134" s="161"/>
      <c r="Q134" s="161"/>
      <c r="R134" s="161"/>
      <c r="S134" s="161"/>
      <c r="T134" s="161"/>
      <c r="U134" s="161"/>
      <c r="V134" s="161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1"/>
      <c r="AQ134" s="161"/>
      <c r="AR134" s="161"/>
      <c r="AS134" s="161"/>
      <c r="AT134" s="161"/>
      <c r="AU134" s="161"/>
      <c r="AV134" s="161"/>
      <c r="AW134" s="161"/>
      <c r="AX134" s="161"/>
      <c r="AY134" s="161"/>
      <c r="AZ134" s="161"/>
      <c r="BA134" s="161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/>
      <c r="BO134" s="161"/>
      <c r="BP134" s="161"/>
      <c r="BQ134" s="161"/>
      <c r="BR134" s="161"/>
      <c r="BS134" s="161"/>
      <c r="BT134" s="161"/>
      <c r="BU134" s="161"/>
    </row>
    <row r="135" spans="15:73" x14ac:dyDescent="0.2"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  <c r="BT135" s="161"/>
      <c r="BU135" s="161"/>
    </row>
    <row r="136" spans="15:73" x14ac:dyDescent="0.2"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  <c r="BT136" s="161"/>
      <c r="BU136" s="161"/>
    </row>
    <row r="137" spans="15:73" x14ac:dyDescent="0.2"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  <c r="BT137" s="161"/>
      <c r="BU137" s="161"/>
    </row>
    <row r="138" spans="15:73" x14ac:dyDescent="0.2"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1"/>
      <c r="AC138" s="161"/>
      <c r="AD138" s="161"/>
      <c r="AE138" s="161"/>
      <c r="AF138" s="161"/>
      <c r="AG138" s="161"/>
      <c r="AH138" s="161"/>
      <c r="AI138" s="161"/>
      <c r="AJ138" s="161"/>
      <c r="AK138" s="161"/>
      <c r="AL138" s="161"/>
      <c r="AM138" s="161"/>
      <c r="AN138" s="161"/>
      <c r="AO138" s="161"/>
      <c r="AP138" s="161"/>
      <c r="AQ138" s="161"/>
      <c r="AR138" s="161"/>
      <c r="AS138" s="161"/>
      <c r="AT138" s="161"/>
      <c r="AU138" s="161"/>
      <c r="AV138" s="161"/>
      <c r="AW138" s="161"/>
      <c r="AX138" s="161"/>
      <c r="AY138" s="161"/>
      <c r="AZ138" s="161"/>
      <c r="BA138" s="161"/>
      <c r="BB138" s="161"/>
      <c r="BC138" s="161"/>
      <c r="BD138" s="161"/>
      <c r="BE138" s="161"/>
      <c r="BF138" s="161"/>
      <c r="BG138" s="161"/>
      <c r="BH138" s="161"/>
      <c r="BI138" s="161"/>
      <c r="BJ138" s="161"/>
      <c r="BK138" s="161"/>
      <c r="BL138" s="161"/>
      <c r="BM138" s="161"/>
      <c r="BN138" s="161"/>
      <c r="BO138" s="161"/>
      <c r="BP138" s="161"/>
      <c r="BQ138" s="161"/>
      <c r="BR138" s="161"/>
      <c r="BS138" s="161"/>
      <c r="BT138" s="161"/>
      <c r="BU138" s="161"/>
    </row>
    <row r="139" spans="15:73" x14ac:dyDescent="0.2"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1"/>
      <c r="AC139" s="161"/>
      <c r="AD139" s="161"/>
      <c r="AE139" s="161"/>
      <c r="AF139" s="161"/>
      <c r="AG139" s="161"/>
      <c r="AH139" s="161"/>
      <c r="AI139" s="161"/>
      <c r="AJ139" s="161"/>
      <c r="AK139" s="161"/>
      <c r="AL139" s="161"/>
      <c r="AM139" s="161"/>
      <c r="AN139" s="161"/>
      <c r="AO139" s="161"/>
      <c r="AP139" s="161"/>
      <c r="AQ139" s="161"/>
      <c r="AR139" s="161"/>
      <c r="AS139" s="161"/>
      <c r="AT139" s="161"/>
      <c r="AU139" s="161"/>
      <c r="AV139" s="161"/>
      <c r="AW139" s="161"/>
      <c r="AX139" s="161"/>
      <c r="AY139" s="161"/>
      <c r="AZ139" s="161"/>
      <c r="BA139" s="161"/>
      <c r="BB139" s="161"/>
      <c r="BC139" s="161"/>
      <c r="BD139" s="161"/>
      <c r="BE139" s="161"/>
      <c r="BF139" s="161"/>
      <c r="BG139" s="161"/>
      <c r="BH139" s="161"/>
      <c r="BI139" s="161"/>
      <c r="BJ139" s="161"/>
      <c r="BK139" s="161"/>
      <c r="BL139" s="161"/>
      <c r="BM139" s="161"/>
      <c r="BN139" s="161"/>
      <c r="BO139" s="161"/>
      <c r="BP139" s="161"/>
      <c r="BQ139" s="161"/>
      <c r="BR139" s="161"/>
      <c r="BS139" s="161"/>
      <c r="BT139" s="161"/>
      <c r="BU139" s="161"/>
    </row>
    <row r="140" spans="15:73" x14ac:dyDescent="0.2"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1"/>
      <c r="AC140" s="161"/>
      <c r="AD140" s="161"/>
      <c r="AE140" s="161"/>
      <c r="AF140" s="161"/>
      <c r="AG140" s="161"/>
      <c r="AH140" s="161"/>
      <c r="AI140" s="161"/>
      <c r="AJ140" s="161"/>
      <c r="AK140" s="161"/>
      <c r="AL140" s="161"/>
      <c r="AM140" s="161"/>
      <c r="AN140" s="161"/>
      <c r="AO140" s="161"/>
      <c r="AP140" s="161"/>
      <c r="AQ140" s="161"/>
      <c r="AR140" s="161"/>
      <c r="AS140" s="161"/>
      <c r="AT140" s="161"/>
      <c r="AU140" s="161"/>
      <c r="AV140" s="161"/>
      <c r="AW140" s="161"/>
      <c r="AX140" s="161"/>
      <c r="AY140" s="161"/>
      <c r="AZ140" s="161"/>
      <c r="BA140" s="161"/>
      <c r="BB140" s="161"/>
      <c r="BC140" s="161"/>
      <c r="BD140" s="161"/>
      <c r="BE140" s="161"/>
      <c r="BF140" s="161"/>
      <c r="BG140" s="161"/>
      <c r="BH140" s="161"/>
      <c r="BI140" s="161"/>
      <c r="BJ140" s="161"/>
      <c r="BK140" s="161"/>
      <c r="BL140" s="161"/>
      <c r="BM140" s="161"/>
      <c r="BN140" s="161"/>
      <c r="BO140" s="161"/>
      <c r="BP140" s="161"/>
      <c r="BQ140" s="161"/>
      <c r="BR140" s="161"/>
      <c r="BS140" s="161"/>
      <c r="BT140" s="161"/>
      <c r="BU140" s="161"/>
    </row>
    <row r="141" spans="15:73" x14ac:dyDescent="0.2"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61"/>
      <c r="AD141" s="161"/>
      <c r="AE141" s="161"/>
      <c r="AF141" s="161"/>
      <c r="AG141" s="161"/>
      <c r="AH141" s="161"/>
      <c r="AI141" s="161"/>
      <c r="AJ141" s="161"/>
      <c r="AK141" s="161"/>
      <c r="AL141" s="161"/>
      <c r="AM141" s="161"/>
      <c r="AN141" s="161"/>
      <c r="AO141" s="161"/>
      <c r="AP141" s="161"/>
      <c r="AQ141" s="161"/>
      <c r="AR141" s="161"/>
      <c r="AS141" s="161"/>
      <c r="AT141" s="161"/>
      <c r="AU141" s="161"/>
      <c r="AV141" s="161"/>
      <c r="AW141" s="161"/>
      <c r="AX141" s="161"/>
      <c r="AY141" s="161"/>
      <c r="AZ141" s="161"/>
      <c r="BA141" s="161"/>
      <c r="BB141" s="161"/>
      <c r="BC141" s="161"/>
      <c r="BD141" s="161"/>
      <c r="BE141" s="161"/>
      <c r="BF141" s="161"/>
      <c r="BG141" s="161"/>
      <c r="BH141" s="161"/>
      <c r="BI141" s="161"/>
      <c r="BJ141" s="161"/>
      <c r="BK141" s="161"/>
      <c r="BL141" s="161"/>
      <c r="BM141" s="161"/>
      <c r="BN141" s="161"/>
      <c r="BO141" s="161"/>
      <c r="BP141" s="161"/>
      <c r="BQ141" s="161"/>
      <c r="BR141" s="161"/>
      <c r="BS141" s="161"/>
      <c r="BT141" s="161"/>
      <c r="BU141" s="161"/>
    </row>
    <row r="142" spans="15:73" x14ac:dyDescent="0.2">
      <c r="O142" s="161"/>
      <c r="P142" s="161"/>
      <c r="Q142" s="161"/>
      <c r="R142" s="161"/>
      <c r="S142" s="161"/>
      <c r="T142" s="161"/>
      <c r="U142" s="161"/>
      <c r="V142" s="161"/>
      <c r="W142" s="161"/>
      <c r="X142" s="161"/>
      <c r="Y142" s="161"/>
      <c r="Z142" s="161"/>
      <c r="AA142" s="161"/>
      <c r="AB142" s="161"/>
      <c r="AC142" s="161"/>
      <c r="AD142" s="161"/>
      <c r="AE142" s="161"/>
      <c r="AF142" s="161"/>
      <c r="AG142" s="161"/>
      <c r="AH142" s="161"/>
      <c r="AI142" s="161"/>
      <c r="AJ142" s="161"/>
      <c r="AK142" s="161"/>
      <c r="AL142" s="161"/>
      <c r="AM142" s="161"/>
      <c r="AN142" s="161"/>
      <c r="AO142" s="161"/>
      <c r="AP142" s="161"/>
      <c r="AQ142" s="161"/>
      <c r="AR142" s="161"/>
      <c r="AS142" s="161"/>
      <c r="AT142" s="161"/>
      <c r="AU142" s="161"/>
      <c r="AV142" s="161"/>
      <c r="AW142" s="161"/>
      <c r="AX142" s="161"/>
      <c r="AY142" s="161"/>
      <c r="AZ142" s="161"/>
      <c r="BA142" s="161"/>
      <c r="BB142" s="161"/>
      <c r="BC142" s="161"/>
      <c r="BD142" s="161"/>
      <c r="BE142" s="161"/>
      <c r="BF142" s="161"/>
      <c r="BG142" s="161"/>
      <c r="BH142" s="161"/>
      <c r="BI142" s="161"/>
      <c r="BJ142" s="161"/>
      <c r="BK142" s="161"/>
      <c r="BL142" s="161"/>
      <c r="BM142" s="161"/>
      <c r="BN142" s="161"/>
      <c r="BO142" s="161"/>
      <c r="BP142" s="161"/>
      <c r="BQ142" s="161"/>
      <c r="BR142" s="161"/>
      <c r="BS142" s="161"/>
      <c r="BT142" s="161"/>
      <c r="BU142" s="161"/>
    </row>
    <row r="143" spans="15:73" x14ac:dyDescent="0.2"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1"/>
      <c r="AC143" s="161"/>
      <c r="AD143" s="161"/>
      <c r="AE143" s="161"/>
      <c r="AF143" s="161"/>
      <c r="AG143" s="161"/>
      <c r="AH143" s="161"/>
      <c r="AI143" s="161"/>
      <c r="AJ143" s="161"/>
      <c r="AK143" s="161"/>
      <c r="AL143" s="161"/>
      <c r="AM143" s="161"/>
      <c r="AN143" s="161"/>
      <c r="AO143" s="161"/>
      <c r="AP143" s="161"/>
      <c r="AQ143" s="161"/>
      <c r="AR143" s="161"/>
      <c r="AS143" s="161"/>
      <c r="AT143" s="161"/>
      <c r="AU143" s="161"/>
      <c r="AV143" s="161"/>
      <c r="AW143" s="161"/>
      <c r="AX143" s="161"/>
      <c r="AY143" s="161"/>
      <c r="AZ143" s="161"/>
      <c r="BA143" s="161"/>
      <c r="BB143" s="161"/>
      <c r="BC143" s="161"/>
      <c r="BD143" s="161"/>
      <c r="BE143" s="161"/>
      <c r="BF143" s="161"/>
      <c r="BG143" s="161"/>
      <c r="BH143" s="161"/>
      <c r="BI143" s="161"/>
      <c r="BJ143" s="161"/>
      <c r="BK143" s="161"/>
      <c r="BL143" s="161"/>
      <c r="BM143" s="161"/>
      <c r="BN143" s="161"/>
      <c r="BO143" s="161"/>
      <c r="BP143" s="161"/>
      <c r="BQ143" s="161"/>
      <c r="BR143" s="161"/>
      <c r="BS143" s="161"/>
      <c r="BT143" s="161"/>
      <c r="BU143" s="161"/>
    </row>
    <row r="144" spans="15:73" x14ac:dyDescent="0.2"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1"/>
      <c r="AC144" s="161"/>
      <c r="AD144" s="161"/>
      <c r="AE144" s="161"/>
      <c r="AF144" s="161"/>
      <c r="AG144" s="161"/>
      <c r="AH144" s="161"/>
      <c r="AI144" s="161"/>
      <c r="AJ144" s="161"/>
      <c r="AK144" s="161"/>
      <c r="AL144" s="161"/>
      <c r="AM144" s="161"/>
      <c r="AN144" s="161"/>
      <c r="AO144" s="161"/>
      <c r="AP144" s="161"/>
      <c r="AQ144" s="161"/>
      <c r="AR144" s="161"/>
      <c r="AS144" s="161"/>
      <c r="AT144" s="161"/>
      <c r="AU144" s="161"/>
      <c r="AV144" s="161"/>
      <c r="AW144" s="161"/>
      <c r="AX144" s="161"/>
      <c r="AY144" s="161"/>
      <c r="AZ144" s="161"/>
      <c r="BA144" s="161"/>
      <c r="BB144" s="161"/>
      <c r="BC144" s="161"/>
      <c r="BD144" s="161"/>
      <c r="BE144" s="161"/>
      <c r="BF144" s="161"/>
      <c r="BG144" s="161"/>
      <c r="BH144" s="161"/>
      <c r="BI144" s="161"/>
      <c r="BJ144" s="161"/>
      <c r="BK144" s="161"/>
      <c r="BL144" s="161"/>
      <c r="BM144" s="161"/>
      <c r="BN144" s="161"/>
      <c r="BO144" s="161"/>
      <c r="BP144" s="161"/>
      <c r="BQ144" s="161"/>
      <c r="BR144" s="161"/>
      <c r="BS144" s="161"/>
      <c r="BT144" s="161"/>
      <c r="BU144" s="161"/>
    </row>
    <row r="145" spans="15:73" x14ac:dyDescent="0.2"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1"/>
      <c r="AC145" s="161"/>
      <c r="AD145" s="161"/>
      <c r="AE145" s="161"/>
      <c r="AF145" s="161"/>
      <c r="AG145" s="161"/>
      <c r="AH145" s="161"/>
      <c r="AI145" s="161"/>
      <c r="AJ145" s="161"/>
      <c r="AK145" s="161"/>
      <c r="AL145" s="161"/>
      <c r="AM145" s="161"/>
      <c r="AN145" s="161"/>
      <c r="AO145" s="161"/>
      <c r="AP145" s="161"/>
      <c r="AQ145" s="161"/>
      <c r="AR145" s="161"/>
      <c r="AS145" s="161"/>
      <c r="AT145" s="161"/>
      <c r="AU145" s="161"/>
      <c r="AV145" s="161"/>
      <c r="AW145" s="161"/>
      <c r="AX145" s="161"/>
      <c r="AY145" s="161"/>
      <c r="AZ145" s="161"/>
      <c r="BA145" s="161"/>
      <c r="BB145" s="161"/>
      <c r="BC145" s="161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1"/>
      <c r="BP145" s="161"/>
      <c r="BQ145" s="161"/>
      <c r="BR145" s="161"/>
      <c r="BS145" s="161"/>
      <c r="BT145" s="161"/>
      <c r="BU145" s="161"/>
    </row>
    <row r="146" spans="15:73" x14ac:dyDescent="0.2"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1"/>
      <c r="BE146" s="161"/>
      <c r="BF146" s="161"/>
      <c r="BG146" s="161"/>
      <c r="BH146" s="161"/>
      <c r="BI146" s="161"/>
      <c r="BJ146" s="161"/>
      <c r="BK146" s="161"/>
      <c r="BL146" s="161"/>
      <c r="BM146" s="161"/>
      <c r="BN146" s="161"/>
      <c r="BO146" s="161"/>
      <c r="BP146" s="161"/>
      <c r="BQ146" s="161"/>
      <c r="BR146" s="161"/>
      <c r="BS146" s="161"/>
      <c r="BT146" s="161"/>
      <c r="BU146" s="161"/>
    </row>
    <row r="147" spans="15:73" x14ac:dyDescent="0.2"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  <c r="AK147" s="161"/>
      <c r="AL147" s="161"/>
      <c r="AM147" s="161"/>
      <c r="AN147" s="161"/>
      <c r="AO147" s="161"/>
      <c r="AP147" s="161"/>
      <c r="AQ147" s="161"/>
      <c r="AR147" s="161"/>
      <c r="AS147" s="161"/>
      <c r="AT147" s="161"/>
      <c r="AU147" s="161"/>
      <c r="AV147" s="161"/>
      <c r="AW147" s="161"/>
      <c r="AX147" s="161"/>
      <c r="AY147" s="161"/>
      <c r="AZ147" s="161"/>
      <c r="BA147" s="161"/>
      <c r="BB147" s="161"/>
      <c r="BC147" s="161"/>
      <c r="BD147" s="161"/>
      <c r="BE147" s="161"/>
      <c r="BF147" s="161"/>
      <c r="BG147" s="161"/>
      <c r="BH147" s="161"/>
      <c r="BI147" s="161"/>
      <c r="BJ147" s="161"/>
      <c r="BK147" s="161"/>
      <c r="BL147" s="161"/>
      <c r="BM147" s="161"/>
      <c r="BN147" s="161"/>
      <c r="BO147" s="161"/>
      <c r="BP147" s="161"/>
      <c r="BQ147" s="161"/>
      <c r="BR147" s="161"/>
      <c r="BS147" s="161"/>
      <c r="BT147" s="161"/>
      <c r="BU147" s="161"/>
    </row>
    <row r="148" spans="15:73" x14ac:dyDescent="0.2"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1"/>
      <c r="AC148" s="161"/>
      <c r="AD148" s="161"/>
      <c r="AE148" s="161"/>
      <c r="AF148" s="161"/>
      <c r="AG148" s="161"/>
      <c r="AH148" s="161"/>
      <c r="AI148" s="161"/>
      <c r="AJ148" s="161"/>
      <c r="AK148" s="161"/>
      <c r="AL148" s="161"/>
      <c r="AM148" s="161"/>
      <c r="AN148" s="161"/>
      <c r="AO148" s="161"/>
      <c r="AP148" s="161"/>
      <c r="AQ148" s="161"/>
      <c r="AR148" s="161"/>
      <c r="AS148" s="161"/>
      <c r="AT148" s="161"/>
      <c r="AU148" s="161"/>
      <c r="AV148" s="161"/>
      <c r="AW148" s="161"/>
      <c r="AX148" s="161"/>
      <c r="AY148" s="161"/>
      <c r="AZ148" s="161"/>
      <c r="BA148" s="161"/>
      <c r="BB148" s="161"/>
      <c r="BC148" s="161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1"/>
      <c r="BN148" s="161"/>
      <c r="BO148" s="161"/>
      <c r="BP148" s="161"/>
      <c r="BQ148" s="161"/>
      <c r="BR148" s="161"/>
      <c r="BS148" s="161"/>
      <c r="BT148" s="161"/>
      <c r="BU148" s="161"/>
    </row>
    <row r="149" spans="15:73" x14ac:dyDescent="0.2">
      <c r="O149" s="161"/>
      <c r="P149" s="161"/>
      <c r="Q149" s="161"/>
      <c r="R149" s="161"/>
      <c r="S149" s="161"/>
      <c r="T149" s="161"/>
      <c r="U149" s="161"/>
      <c r="V149" s="161"/>
      <c r="W149" s="161"/>
      <c r="X149" s="161"/>
      <c r="Y149" s="161"/>
      <c r="Z149" s="161"/>
      <c r="AA149" s="161"/>
      <c r="AB149" s="161"/>
      <c r="AC149" s="161"/>
      <c r="AD149" s="161"/>
      <c r="AE149" s="161"/>
      <c r="AF149" s="161"/>
      <c r="AG149" s="161"/>
      <c r="AH149" s="161"/>
      <c r="AI149" s="161"/>
      <c r="AJ149" s="161"/>
      <c r="AK149" s="161"/>
      <c r="AL149" s="161"/>
      <c r="AM149" s="161"/>
      <c r="AN149" s="161"/>
      <c r="AO149" s="161"/>
      <c r="AP149" s="161"/>
      <c r="AQ149" s="161"/>
      <c r="AR149" s="161"/>
      <c r="AS149" s="161"/>
      <c r="AT149" s="161"/>
      <c r="AU149" s="161"/>
      <c r="AV149" s="161"/>
      <c r="AW149" s="161"/>
      <c r="AX149" s="161"/>
      <c r="AY149" s="161"/>
      <c r="AZ149" s="161"/>
      <c r="BA149" s="161"/>
      <c r="BB149" s="161"/>
      <c r="BC149" s="161"/>
      <c r="BD149" s="161"/>
      <c r="BE149" s="161"/>
      <c r="BF149" s="161"/>
      <c r="BG149" s="161"/>
      <c r="BH149" s="161"/>
      <c r="BI149" s="161"/>
      <c r="BJ149" s="161"/>
      <c r="BK149" s="161"/>
      <c r="BL149" s="161"/>
      <c r="BM149" s="161"/>
      <c r="BN149" s="161"/>
      <c r="BO149" s="161"/>
      <c r="BP149" s="161"/>
      <c r="BQ149" s="161"/>
      <c r="BR149" s="161"/>
      <c r="BS149" s="161"/>
      <c r="BT149" s="161"/>
      <c r="BU149" s="161"/>
    </row>
    <row r="150" spans="15:73" x14ac:dyDescent="0.2">
      <c r="O150" s="161"/>
      <c r="P150" s="161"/>
      <c r="Q150" s="161"/>
      <c r="R150" s="161"/>
      <c r="S150" s="161"/>
      <c r="T150" s="161"/>
      <c r="U150" s="161"/>
      <c r="V150" s="161"/>
      <c r="W150" s="161"/>
      <c r="X150" s="161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1"/>
      <c r="AR150" s="161"/>
      <c r="AS150" s="161"/>
      <c r="AT150" s="161"/>
      <c r="AU150" s="161"/>
      <c r="AV150" s="161"/>
      <c r="AW150" s="161"/>
      <c r="AX150" s="161"/>
      <c r="AY150" s="161"/>
      <c r="AZ150" s="161"/>
      <c r="BA150" s="161"/>
      <c r="BB150" s="161"/>
      <c r="BC150" s="161"/>
      <c r="BD150" s="161"/>
      <c r="BE150" s="161"/>
      <c r="BF150" s="161"/>
      <c r="BG150" s="161"/>
      <c r="BH150" s="161"/>
      <c r="BI150" s="161"/>
      <c r="BJ150" s="161"/>
      <c r="BK150" s="161"/>
      <c r="BL150" s="161"/>
      <c r="BM150" s="161"/>
      <c r="BN150" s="161"/>
      <c r="BO150" s="161"/>
      <c r="BP150" s="161"/>
      <c r="BQ150" s="161"/>
      <c r="BR150" s="161"/>
      <c r="BS150" s="161"/>
      <c r="BT150" s="161"/>
      <c r="BU150" s="161"/>
    </row>
    <row r="151" spans="15:73" x14ac:dyDescent="0.2">
      <c r="O151" s="161"/>
      <c r="P151" s="161"/>
      <c r="Q151" s="161"/>
      <c r="R151" s="161"/>
      <c r="S151" s="161"/>
      <c r="T151" s="161"/>
      <c r="U151" s="161"/>
      <c r="V151" s="161"/>
      <c r="W151" s="161"/>
      <c r="X151" s="161"/>
      <c r="Y151" s="161"/>
      <c r="Z151" s="161"/>
      <c r="AA151" s="161"/>
      <c r="AB151" s="161"/>
      <c r="AC151" s="161"/>
      <c r="AD151" s="161"/>
      <c r="AE151" s="161"/>
      <c r="AF151" s="161"/>
      <c r="AG151" s="161"/>
      <c r="AH151" s="161"/>
      <c r="AI151" s="161"/>
      <c r="AJ151" s="161"/>
      <c r="AK151" s="161"/>
      <c r="AL151" s="161"/>
      <c r="AM151" s="161"/>
      <c r="AN151" s="161"/>
      <c r="AO151" s="161"/>
      <c r="AP151" s="161"/>
      <c r="AQ151" s="161"/>
      <c r="AR151" s="161"/>
      <c r="AS151" s="161"/>
      <c r="AT151" s="161"/>
      <c r="AU151" s="161"/>
      <c r="AV151" s="161"/>
      <c r="AW151" s="161"/>
      <c r="AX151" s="161"/>
      <c r="AY151" s="161"/>
      <c r="AZ151" s="161"/>
      <c r="BA151" s="161"/>
      <c r="BB151" s="161"/>
      <c r="BC151" s="161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1"/>
      <c r="BP151" s="161"/>
      <c r="BQ151" s="161"/>
      <c r="BR151" s="161"/>
      <c r="BS151" s="161"/>
      <c r="BT151" s="161"/>
      <c r="BU151" s="161"/>
    </row>
    <row r="152" spans="15:73" x14ac:dyDescent="0.2">
      <c r="O152" s="161"/>
      <c r="P152" s="161"/>
      <c r="Q152" s="161"/>
      <c r="R152" s="161"/>
      <c r="S152" s="161"/>
      <c r="T152" s="161"/>
      <c r="U152" s="161"/>
      <c r="V152" s="161"/>
      <c r="W152" s="161"/>
      <c r="X152" s="161"/>
      <c r="Y152" s="161"/>
      <c r="Z152" s="161"/>
      <c r="AA152" s="161"/>
      <c r="AB152" s="161"/>
      <c r="AC152" s="161"/>
      <c r="AD152" s="161"/>
      <c r="AE152" s="161"/>
      <c r="AF152" s="161"/>
      <c r="AG152" s="161"/>
      <c r="AH152" s="161"/>
      <c r="AI152" s="161"/>
      <c r="AJ152" s="161"/>
      <c r="AK152" s="161"/>
      <c r="AL152" s="161"/>
      <c r="AM152" s="161"/>
      <c r="AN152" s="161"/>
      <c r="AO152" s="161"/>
      <c r="AP152" s="161"/>
      <c r="AQ152" s="161"/>
      <c r="AR152" s="161"/>
      <c r="AS152" s="161"/>
      <c r="AT152" s="161"/>
      <c r="AU152" s="161"/>
      <c r="AV152" s="161"/>
      <c r="AW152" s="161"/>
      <c r="AX152" s="161"/>
      <c r="AY152" s="161"/>
      <c r="AZ152" s="161"/>
      <c r="BA152" s="161"/>
      <c r="BB152" s="161"/>
      <c r="BC152" s="161"/>
      <c r="BD152" s="161"/>
      <c r="BE152" s="161"/>
      <c r="BF152" s="161"/>
      <c r="BG152" s="161"/>
      <c r="BH152" s="161"/>
      <c r="BI152" s="161"/>
      <c r="BJ152" s="161"/>
      <c r="BK152" s="161"/>
      <c r="BL152" s="161"/>
      <c r="BM152" s="161"/>
      <c r="BN152" s="161"/>
      <c r="BO152" s="161"/>
      <c r="BP152" s="161"/>
      <c r="BQ152" s="161"/>
      <c r="BR152" s="161"/>
      <c r="BS152" s="161"/>
      <c r="BT152" s="161"/>
      <c r="BU152" s="161"/>
    </row>
    <row r="153" spans="15:73" x14ac:dyDescent="0.2"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61"/>
      <c r="Z153" s="161"/>
      <c r="AA153" s="161"/>
      <c r="AB153" s="161"/>
      <c r="AC153" s="161"/>
      <c r="AD153" s="161"/>
      <c r="AE153" s="161"/>
      <c r="AF153" s="161"/>
      <c r="AG153" s="161"/>
      <c r="AH153" s="161"/>
      <c r="AI153" s="161"/>
      <c r="AJ153" s="161"/>
      <c r="AK153" s="161"/>
      <c r="AL153" s="161"/>
      <c r="AM153" s="161"/>
      <c r="AN153" s="161"/>
      <c r="AO153" s="161"/>
      <c r="AP153" s="161"/>
      <c r="AQ153" s="161"/>
      <c r="AR153" s="161"/>
      <c r="AS153" s="161"/>
      <c r="AT153" s="161"/>
      <c r="AU153" s="161"/>
      <c r="AV153" s="161"/>
      <c r="AW153" s="161"/>
      <c r="AX153" s="161"/>
      <c r="AY153" s="161"/>
      <c r="AZ153" s="161"/>
      <c r="BA153" s="161"/>
      <c r="BB153" s="161"/>
      <c r="BC153" s="161"/>
      <c r="BD153" s="161"/>
      <c r="BE153" s="161"/>
      <c r="BF153" s="161"/>
      <c r="BG153" s="161"/>
      <c r="BH153" s="161"/>
      <c r="BI153" s="161"/>
      <c r="BJ153" s="161"/>
      <c r="BK153" s="161"/>
      <c r="BL153" s="161"/>
      <c r="BM153" s="161"/>
      <c r="BN153" s="161"/>
      <c r="BO153" s="161"/>
      <c r="BP153" s="161"/>
      <c r="BQ153" s="161"/>
      <c r="BR153" s="161"/>
      <c r="BS153" s="161"/>
      <c r="BT153" s="161"/>
      <c r="BU153" s="161"/>
    </row>
    <row r="154" spans="15:73" x14ac:dyDescent="0.2"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61"/>
      <c r="Z154" s="161"/>
      <c r="AA154" s="161"/>
      <c r="AB154" s="161"/>
      <c r="AC154" s="161"/>
      <c r="AD154" s="161"/>
      <c r="AE154" s="161"/>
      <c r="AF154" s="161"/>
      <c r="AG154" s="161"/>
      <c r="AH154" s="161"/>
      <c r="AI154" s="161"/>
      <c r="AJ154" s="161"/>
      <c r="AK154" s="161"/>
      <c r="AL154" s="161"/>
      <c r="AM154" s="161"/>
      <c r="AN154" s="161"/>
      <c r="AO154" s="161"/>
      <c r="AP154" s="161"/>
      <c r="AQ154" s="161"/>
      <c r="AR154" s="161"/>
      <c r="AS154" s="161"/>
      <c r="AT154" s="161"/>
      <c r="AU154" s="161"/>
      <c r="AV154" s="161"/>
      <c r="AW154" s="161"/>
      <c r="AX154" s="161"/>
      <c r="AY154" s="161"/>
      <c r="AZ154" s="161"/>
      <c r="BA154" s="161"/>
      <c r="BB154" s="161"/>
      <c r="BC154" s="161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1"/>
      <c r="BP154" s="161"/>
      <c r="BQ154" s="161"/>
      <c r="BR154" s="161"/>
      <c r="BS154" s="161"/>
      <c r="BT154" s="161"/>
      <c r="BU154" s="161"/>
    </row>
    <row r="155" spans="15:73" x14ac:dyDescent="0.2"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1"/>
      <c r="BC155" s="161"/>
      <c r="BD155" s="161"/>
      <c r="BE155" s="161"/>
      <c r="BF155" s="161"/>
      <c r="BG155" s="161"/>
      <c r="BH155" s="161"/>
      <c r="BI155" s="161"/>
      <c r="BJ155" s="161"/>
      <c r="BK155" s="161"/>
      <c r="BL155" s="161"/>
      <c r="BM155" s="161"/>
      <c r="BN155" s="161"/>
      <c r="BO155" s="161"/>
      <c r="BP155" s="161"/>
      <c r="BQ155" s="161"/>
      <c r="BR155" s="161"/>
      <c r="BS155" s="161"/>
      <c r="BT155" s="161"/>
      <c r="BU155" s="161"/>
    </row>
    <row r="156" spans="15:73" x14ac:dyDescent="0.2"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161"/>
      <c r="AK156" s="161"/>
      <c r="AL156" s="161"/>
      <c r="AM156" s="161"/>
      <c r="AN156" s="161"/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1"/>
      <c r="AY156" s="161"/>
      <c r="AZ156" s="161"/>
      <c r="BA156" s="161"/>
      <c r="BB156" s="161"/>
      <c r="BC156" s="161"/>
      <c r="BD156" s="161"/>
      <c r="BE156" s="161"/>
      <c r="BF156" s="161"/>
      <c r="BG156" s="161"/>
      <c r="BH156" s="161"/>
      <c r="BI156" s="161"/>
      <c r="BJ156" s="161"/>
      <c r="BK156" s="161"/>
      <c r="BL156" s="161"/>
      <c r="BM156" s="161"/>
      <c r="BN156" s="161"/>
      <c r="BO156" s="161"/>
      <c r="BP156" s="161"/>
      <c r="BQ156" s="161"/>
      <c r="BR156" s="161"/>
      <c r="BS156" s="161"/>
      <c r="BT156" s="161"/>
      <c r="BU156" s="161"/>
    </row>
    <row r="157" spans="15:73" x14ac:dyDescent="0.2"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61"/>
      <c r="Z157" s="161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1"/>
      <c r="AK157" s="161"/>
      <c r="AL157" s="161"/>
      <c r="AM157" s="161"/>
      <c r="AN157" s="161"/>
      <c r="AO157" s="161"/>
      <c r="AP157" s="161"/>
      <c r="AQ157" s="161"/>
      <c r="AR157" s="161"/>
      <c r="AS157" s="161"/>
      <c r="AT157" s="161"/>
      <c r="AU157" s="161"/>
      <c r="AV157" s="161"/>
      <c r="AW157" s="161"/>
      <c r="AX157" s="161"/>
      <c r="AY157" s="161"/>
      <c r="AZ157" s="161"/>
      <c r="BA157" s="161"/>
      <c r="BB157" s="161"/>
      <c r="BC157" s="161"/>
      <c r="BD157" s="161"/>
      <c r="BE157" s="161"/>
      <c r="BF157" s="161"/>
      <c r="BG157" s="161"/>
      <c r="BH157" s="161"/>
      <c r="BI157" s="161"/>
      <c r="BJ157" s="161"/>
      <c r="BK157" s="161"/>
      <c r="BL157" s="161"/>
      <c r="BM157" s="161"/>
      <c r="BN157" s="161"/>
      <c r="BO157" s="161"/>
      <c r="BP157" s="161"/>
      <c r="BQ157" s="161"/>
      <c r="BR157" s="161"/>
      <c r="BS157" s="161"/>
      <c r="BT157" s="161"/>
      <c r="BU157" s="161"/>
    </row>
    <row r="158" spans="15:73" x14ac:dyDescent="0.2"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61"/>
      <c r="Z158" s="161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1"/>
      <c r="AK158" s="161"/>
      <c r="AL158" s="161"/>
      <c r="AM158" s="161"/>
      <c r="AN158" s="161"/>
      <c r="AO158" s="161"/>
      <c r="AP158" s="161"/>
      <c r="AQ158" s="161"/>
      <c r="AR158" s="161"/>
      <c r="AS158" s="161"/>
      <c r="AT158" s="161"/>
      <c r="AU158" s="161"/>
      <c r="AV158" s="161"/>
      <c r="AW158" s="161"/>
      <c r="AX158" s="161"/>
      <c r="AY158" s="161"/>
      <c r="AZ158" s="161"/>
      <c r="BA158" s="161"/>
      <c r="BB158" s="161"/>
      <c r="BC158" s="161"/>
      <c r="BD158" s="161"/>
      <c r="BE158" s="161"/>
      <c r="BF158" s="161"/>
      <c r="BG158" s="161"/>
      <c r="BH158" s="161"/>
      <c r="BI158" s="161"/>
      <c r="BJ158" s="161"/>
      <c r="BK158" s="161"/>
      <c r="BL158" s="161"/>
      <c r="BM158" s="161"/>
      <c r="BN158" s="161"/>
      <c r="BO158" s="161"/>
      <c r="BP158" s="161"/>
      <c r="BQ158" s="161"/>
      <c r="BR158" s="161"/>
      <c r="BS158" s="161"/>
      <c r="BT158" s="161"/>
      <c r="BU158" s="161"/>
    </row>
    <row r="159" spans="15:73" x14ac:dyDescent="0.2"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61"/>
      <c r="Z159" s="161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  <c r="AK159" s="161"/>
      <c r="AL159" s="161"/>
      <c r="AM159" s="161"/>
      <c r="AN159" s="161"/>
      <c r="AO159" s="161"/>
      <c r="AP159" s="161"/>
      <c r="AQ159" s="161"/>
      <c r="AR159" s="161"/>
      <c r="AS159" s="161"/>
      <c r="AT159" s="161"/>
      <c r="AU159" s="161"/>
      <c r="AV159" s="161"/>
      <c r="AW159" s="161"/>
      <c r="AX159" s="161"/>
      <c r="AY159" s="161"/>
      <c r="AZ159" s="161"/>
      <c r="BA159" s="161"/>
      <c r="BB159" s="161"/>
      <c r="BC159" s="161"/>
      <c r="BD159" s="161"/>
      <c r="BE159" s="161"/>
      <c r="BF159" s="161"/>
      <c r="BG159" s="161"/>
      <c r="BH159" s="161"/>
      <c r="BI159" s="161"/>
      <c r="BJ159" s="161"/>
      <c r="BK159" s="161"/>
      <c r="BL159" s="161"/>
      <c r="BM159" s="161"/>
      <c r="BN159" s="161"/>
      <c r="BO159" s="161"/>
      <c r="BP159" s="161"/>
      <c r="BQ159" s="161"/>
      <c r="BR159" s="161"/>
      <c r="BS159" s="161"/>
      <c r="BT159" s="161"/>
      <c r="BU159" s="161"/>
    </row>
    <row r="160" spans="15:73" x14ac:dyDescent="0.2">
      <c r="O160" s="161"/>
      <c r="P160" s="161"/>
      <c r="Q160" s="161"/>
      <c r="R160" s="161"/>
      <c r="S160" s="161"/>
      <c r="T160" s="161"/>
      <c r="U160" s="161"/>
      <c r="V160" s="161"/>
      <c r="W160" s="161"/>
      <c r="X160" s="161"/>
      <c r="Y160" s="161"/>
      <c r="Z160" s="161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  <c r="AK160" s="161"/>
      <c r="AL160" s="161"/>
      <c r="AM160" s="161"/>
      <c r="AN160" s="161"/>
      <c r="AO160" s="161"/>
      <c r="AP160" s="161"/>
      <c r="AQ160" s="161"/>
      <c r="AR160" s="161"/>
      <c r="AS160" s="161"/>
      <c r="AT160" s="161"/>
      <c r="AU160" s="161"/>
      <c r="AV160" s="161"/>
      <c r="AW160" s="161"/>
      <c r="AX160" s="161"/>
      <c r="AY160" s="161"/>
      <c r="AZ160" s="161"/>
      <c r="BA160" s="161"/>
      <c r="BB160" s="161"/>
      <c r="BC160" s="161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1"/>
      <c r="BP160" s="161"/>
      <c r="BQ160" s="161"/>
      <c r="BR160" s="161"/>
      <c r="BS160" s="161"/>
      <c r="BT160" s="161"/>
      <c r="BU160" s="161"/>
    </row>
    <row r="161" spans="15:73" x14ac:dyDescent="0.2"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1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  <c r="AK161" s="161"/>
      <c r="AL161" s="161"/>
      <c r="AM161" s="161"/>
      <c r="AN161" s="161"/>
      <c r="AO161" s="161"/>
      <c r="AP161" s="161"/>
      <c r="AQ161" s="161"/>
      <c r="AR161" s="161"/>
      <c r="AS161" s="161"/>
      <c r="AT161" s="161"/>
      <c r="AU161" s="161"/>
      <c r="AV161" s="161"/>
      <c r="AW161" s="161"/>
      <c r="AX161" s="161"/>
      <c r="AY161" s="161"/>
      <c r="AZ161" s="161"/>
      <c r="BA161" s="161"/>
      <c r="BB161" s="161"/>
      <c r="BC161" s="161"/>
      <c r="BD161" s="161"/>
      <c r="BE161" s="161"/>
      <c r="BF161" s="161"/>
      <c r="BG161" s="161"/>
      <c r="BH161" s="161"/>
      <c r="BI161" s="161"/>
      <c r="BJ161" s="161"/>
      <c r="BK161" s="161"/>
      <c r="BL161" s="161"/>
      <c r="BM161" s="161"/>
      <c r="BN161" s="161"/>
      <c r="BO161" s="161"/>
      <c r="BP161" s="161"/>
      <c r="BQ161" s="161"/>
      <c r="BR161" s="161"/>
      <c r="BS161" s="161"/>
      <c r="BT161" s="161"/>
      <c r="BU161" s="161"/>
    </row>
    <row r="162" spans="15:73" x14ac:dyDescent="0.2"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61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1"/>
      <c r="BE162" s="161"/>
      <c r="BF162" s="161"/>
      <c r="BG162" s="161"/>
      <c r="BH162" s="161"/>
      <c r="BI162" s="161"/>
      <c r="BJ162" s="161"/>
      <c r="BK162" s="161"/>
      <c r="BL162" s="161"/>
      <c r="BM162" s="161"/>
      <c r="BN162" s="161"/>
      <c r="BO162" s="161"/>
      <c r="BP162" s="161"/>
      <c r="BQ162" s="161"/>
      <c r="BR162" s="161"/>
      <c r="BS162" s="161"/>
      <c r="BT162" s="161"/>
      <c r="BU162" s="161"/>
    </row>
    <row r="163" spans="15:73" x14ac:dyDescent="0.2"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1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  <c r="AK163" s="161"/>
      <c r="AL163" s="161"/>
      <c r="AM163" s="161"/>
      <c r="AN163" s="161"/>
      <c r="AO163" s="161"/>
      <c r="AP163" s="161"/>
      <c r="AQ163" s="161"/>
      <c r="AR163" s="161"/>
      <c r="AS163" s="161"/>
      <c r="AT163" s="161"/>
      <c r="AU163" s="161"/>
      <c r="AV163" s="161"/>
      <c r="AW163" s="161"/>
      <c r="AX163" s="161"/>
      <c r="AY163" s="161"/>
      <c r="AZ163" s="161"/>
      <c r="BA163" s="161"/>
      <c r="BB163" s="161"/>
      <c r="BC163" s="161"/>
      <c r="BD163" s="161"/>
      <c r="BE163" s="161"/>
      <c r="BF163" s="161"/>
      <c r="BG163" s="161"/>
      <c r="BH163" s="161"/>
      <c r="BI163" s="161"/>
      <c r="BJ163" s="161"/>
      <c r="BK163" s="161"/>
      <c r="BL163" s="161"/>
      <c r="BM163" s="161"/>
      <c r="BN163" s="161"/>
      <c r="BO163" s="161"/>
      <c r="BP163" s="161"/>
      <c r="BQ163" s="161"/>
      <c r="BR163" s="161"/>
      <c r="BS163" s="161"/>
      <c r="BT163" s="161"/>
      <c r="BU163" s="161"/>
    </row>
    <row r="164" spans="15:73" x14ac:dyDescent="0.2">
      <c r="O164" s="161"/>
      <c r="P164" s="161"/>
      <c r="Q164" s="161"/>
      <c r="R164" s="161"/>
      <c r="S164" s="161"/>
      <c r="T164" s="161"/>
      <c r="U164" s="161"/>
      <c r="V164" s="161"/>
      <c r="W164" s="161"/>
      <c r="X164" s="161"/>
      <c r="Y164" s="161"/>
      <c r="Z164" s="161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  <c r="AK164" s="161"/>
      <c r="AL164" s="161"/>
      <c r="AM164" s="161"/>
      <c r="AN164" s="161"/>
      <c r="AO164" s="161"/>
      <c r="AP164" s="161"/>
      <c r="AQ164" s="161"/>
      <c r="AR164" s="161"/>
      <c r="AS164" s="161"/>
      <c r="AT164" s="161"/>
      <c r="AU164" s="161"/>
      <c r="AV164" s="161"/>
      <c r="AW164" s="161"/>
      <c r="AX164" s="161"/>
      <c r="AY164" s="161"/>
      <c r="AZ164" s="161"/>
      <c r="BA164" s="161"/>
      <c r="BB164" s="161"/>
      <c r="BC164" s="161"/>
      <c r="BD164" s="161"/>
      <c r="BE164" s="161"/>
      <c r="BF164" s="161"/>
      <c r="BG164" s="161"/>
      <c r="BH164" s="161"/>
      <c r="BI164" s="161"/>
      <c r="BJ164" s="161"/>
      <c r="BK164" s="161"/>
      <c r="BL164" s="161"/>
      <c r="BM164" s="161"/>
      <c r="BN164" s="161"/>
      <c r="BO164" s="161"/>
      <c r="BP164" s="161"/>
      <c r="BQ164" s="161"/>
      <c r="BR164" s="161"/>
      <c r="BS164" s="161"/>
      <c r="BT164" s="161"/>
      <c r="BU164" s="161"/>
    </row>
    <row r="165" spans="15:73" x14ac:dyDescent="0.2">
      <c r="O165" s="161"/>
      <c r="P165" s="161"/>
      <c r="Q165" s="161"/>
      <c r="R165" s="161"/>
      <c r="S165" s="161"/>
      <c r="T165" s="161"/>
      <c r="U165" s="161"/>
      <c r="V165" s="161"/>
      <c r="W165" s="161"/>
      <c r="X165" s="161"/>
      <c r="Y165" s="161"/>
      <c r="Z165" s="161"/>
      <c r="AA165" s="161"/>
      <c r="AB165" s="161"/>
      <c r="AC165" s="161"/>
      <c r="AD165" s="161"/>
      <c r="AE165" s="161"/>
      <c r="AF165" s="161"/>
      <c r="AG165" s="161"/>
      <c r="AH165" s="161"/>
      <c r="AI165" s="161"/>
      <c r="AJ165" s="161"/>
      <c r="AK165" s="161"/>
      <c r="AL165" s="161"/>
      <c r="AM165" s="161"/>
      <c r="AN165" s="161"/>
      <c r="AO165" s="161"/>
      <c r="AP165" s="161"/>
      <c r="AQ165" s="161"/>
      <c r="AR165" s="161"/>
      <c r="AS165" s="161"/>
      <c r="AT165" s="161"/>
      <c r="AU165" s="161"/>
      <c r="AV165" s="161"/>
      <c r="AW165" s="161"/>
      <c r="AX165" s="161"/>
      <c r="AY165" s="161"/>
      <c r="AZ165" s="161"/>
      <c r="BA165" s="161"/>
      <c r="BB165" s="161"/>
      <c r="BC165" s="161"/>
      <c r="BD165" s="161"/>
      <c r="BE165" s="161"/>
      <c r="BF165" s="161"/>
      <c r="BG165" s="161"/>
      <c r="BH165" s="161"/>
      <c r="BI165" s="161"/>
      <c r="BJ165" s="161"/>
      <c r="BK165" s="161"/>
      <c r="BL165" s="161"/>
      <c r="BM165" s="161"/>
      <c r="BN165" s="161"/>
      <c r="BO165" s="161"/>
      <c r="BP165" s="161"/>
      <c r="BQ165" s="161"/>
      <c r="BR165" s="161"/>
      <c r="BS165" s="161"/>
      <c r="BT165" s="161"/>
      <c r="BU165" s="161"/>
    </row>
    <row r="166" spans="15:73" x14ac:dyDescent="0.2">
      <c r="O166" s="161"/>
      <c r="P166" s="161"/>
      <c r="Q166" s="161"/>
      <c r="R166" s="161"/>
      <c r="S166" s="161"/>
      <c r="T166" s="161"/>
      <c r="U166" s="161"/>
      <c r="V166" s="161"/>
      <c r="W166" s="161"/>
      <c r="X166" s="161"/>
      <c r="Y166" s="161"/>
      <c r="Z166" s="161"/>
      <c r="AA166" s="161"/>
      <c r="AB166" s="161"/>
      <c r="AC166" s="161"/>
      <c r="AD166" s="161"/>
      <c r="AE166" s="161"/>
      <c r="AF166" s="161"/>
      <c r="AG166" s="161"/>
      <c r="AH166" s="161"/>
      <c r="AI166" s="161"/>
      <c r="AJ166" s="161"/>
      <c r="AK166" s="161"/>
      <c r="AL166" s="161"/>
      <c r="AM166" s="161"/>
      <c r="AN166" s="161"/>
      <c r="AO166" s="161"/>
      <c r="AP166" s="161"/>
      <c r="AQ166" s="161"/>
      <c r="AR166" s="161"/>
      <c r="AS166" s="161"/>
      <c r="AT166" s="161"/>
      <c r="AU166" s="161"/>
      <c r="AV166" s="161"/>
      <c r="AW166" s="161"/>
      <c r="AX166" s="161"/>
      <c r="AY166" s="161"/>
      <c r="AZ166" s="161"/>
      <c r="BA166" s="161"/>
      <c r="BB166" s="161"/>
      <c r="BC166" s="161"/>
      <c r="BD166" s="161"/>
      <c r="BE166" s="161"/>
      <c r="BF166" s="161"/>
      <c r="BG166" s="161"/>
      <c r="BH166" s="161"/>
      <c r="BI166" s="161"/>
      <c r="BJ166" s="161"/>
      <c r="BK166" s="161"/>
      <c r="BL166" s="161"/>
      <c r="BM166" s="161"/>
      <c r="BN166" s="161"/>
      <c r="BO166" s="161"/>
      <c r="BP166" s="161"/>
      <c r="BQ166" s="161"/>
      <c r="BR166" s="161"/>
      <c r="BS166" s="161"/>
      <c r="BT166" s="161"/>
      <c r="BU166" s="161"/>
    </row>
    <row r="167" spans="15:73" x14ac:dyDescent="0.2"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1"/>
      <c r="AJ167" s="161"/>
      <c r="AK167" s="161"/>
      <c r="AL167" s="161"/>
      <c r="AM167" s="161"/>
      <c r="AN167" s="161"/>
      <c r="AO167" s="161"/>
      <c r="AP167" s="161"/>
      <c r="AQ167" s="161"/>
      <c r="AR167" s="161"/>
      <c r="AS167" s="161"/>
      <c r="AT167" s="161"/>
      <c r="AU167" s="161"/>
      <c r="AV167" s="161"/>
      <c r="AW167" s="161"/>
      <c r="AX167" s="161"/>
      <c r="AY167" s="161"/>
      <c r="AZ167" s="161"/>
      <c r="BA167" s="161"/>
      <c r="BB167" s="161"/>
      <c r="BC167" s="161"/>
      <c r="BD167" s="161"/>
      <c r="BE167" s="161"/>
      <c r="BF167" s="161"/>
      <c r="BG167" s="161"/>
      <c r="BH167" s="161"/>
      <c r="BI167" s="161"/>
      <c r="BJ167" s="161"/>
      <c r="BK167" s="161"/>
      <c r="BL167" s="161"/>
      <c r="BM167" s="161"/>
      <c r="BN167" s="161"/>
      <c r="BO167" s="161"/>
      <c r="BP167" s="161"/>
      <c r="BQ167" s="161"/>
      <c r="BR167" s="161"/>
      <c r="BS167" s="161"/>
      <c r="BT167" s="161"/>
      <c r="BU167" s="161"/>
    </row>
    <row r="168" spans="15:73" x14ac:dyDescent="0.2">
      <c r="O168" s="161"/>
      <c r="P168" s="161"/>
      <c r="Q168" s="161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  <c r="AK168" s="161"/>
      <c r="AL168" s="161"/>
      <c r="AM168" s="161"/>
      <c r="AN168" s="161"/>
      <c r="AO168" s="161"/>
      <c r="AP168" s="161"/>
      <c r="AQ168" s="161"/>
      <c r="AR168" s="161"/>
      <c r="AS168" s="161"/>
      <c r="AT168" s="161"/>
      <c r="AU168" s="161"/>
      <c r="AV168" s="161"/>
      <c r="AW168" s="161"/>
      <c r="AX168" s="161"/>
      <c r="AY168" s="161"/>
      <c r="AZ168" s="161"/>
      <c r="BA168" s="161"/>
      <c r="BB168" s="161"/>
      <c r="BC168" s="161"/>
      <c r="BD168" s="161"/>
      <c r="BE168" s="161"/>
      <c r="BF168" s="161"/>
      <c r="BG168" s="161"/>
      <c r="BH168" s="161"/>
      <c r="BI168" s="161"/>
      <c r="BJ168" s="161"/>
      <c r="BK168" s="161"/>
      <c r="BL168" s="161"/>
      <c r="BM168" s="161"/>
      <c r="BN168" s="161"/>
      <c r="BO168" s="161"/>
      <c r="BP168" s="161"/>
      <c r="BQ168" s="161"/>
      <c r="BR168" s="161"/>
      <c r="BS168" s="161"/>
      <c r="BT168" s="161"/>
      <c r="BU168" s="161"/>
    </row>
    <row r="169" spans="15:73" x14ac:dyDescent="0.2">
      <c r="O169" s="161"/>
      <c r="P169" s="161"/>
      <c r="Q169" s="161"/>
      <c r="R169" s="161"/>
      <c r="S169" s="161"/>
      <c r="T169" s="161"/>
      <c r="U169" s="161"/>
      <c r="V169" s="161"/>
      <c r="W169" s="161"/>
      <c r="X169" s="161"/>
      <c r="Y169" s="161"/>
      <c r="Z169" s="161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1"/>
      <c r="AK169" s="161"/>
      <c r="AL169" s="161"/>
      <c r="AM169" s="161"/>
      <c r="AN169" s="161"/>
      <c r="AO169" s="161"/>
      <c r="AP169" s="161"/>
      <c r="AQ169" s="161"/>
      <c r="AR169" s="161"/>
      <c r="AS169" s="161"/>
      <c r="AT169" s="161"/>
      <c r="AU169" s="161"/>
      <c r="AV169" s="161"/>
      <c r="AW169" s="161"/>
      <c r="AX169" s="161"/>
      <c r="AY169" s="161"/>
      <c r="AZ169" s="161"/>
      <c r="BA169" s="161"/>
      <c r="BB169" s="161"/>
      <c r="BC169" s="161"/>
      <c r="BD169" s="161"/>
      <c r="BE169" s="161"/>
      <c r="BF169" s="161"/>
      <c r="BG169" s="161"/>
      <c r="BH169" s="161"/>
      <c r="BI169" s="161"/>
      <c r="BJ169" s="161"/>
      <c r="BK169" s="161"/>
      <c r="BL169" s="161"/>
      <c r="BM169" s="161"/>
      <c r="BN169" s="161"/>
      <c r="BO169" s="161"/>
      <c r="BP169" s="161"/>
      <c r="BQ169" s="161"/>
      <c r="BR169" s="161"/>
      <c r="BS169" s="161"/>
      <c r="BT169" s="161"/>
      <c r="BU169" s="161"/>
    </row>
    <row r="170" spans="15:73" x14ac:dyDescent="0.2"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1"/>
      <c r="AK170" s="161"/>
      <c r="AL170" s="161"/>
      <c r="AM170" s="161"/>
      <c r="AN170" s="161"/>
      <c r="AO170" s="161"/>
      <c r="AP170" s="161"/>
      <c r="AQ170" s="161"/>
      <c r="AR170" s="161"/>
      <c r="AS170" s="161"/>
      <c r="AT170" s="161"/>
      <c r="AU170" s="161"/>
      <c r="AV170" s="161"/>
      <c r="AW170" s="161"/>
      <c r="AX170" s="161"/>
      <c r="AY170" s="161"/>
      <c r="AZ170" s="161"/>
      <c r="BA170" s="161"/>
      <c r="BB170" s="161"/>
      <c r="BC170" s="161"/>
      <c r="BD170" s="161"/>
      <c r="BE170" s="161"/>
      <c r="BF170" s="161"/>
      <c r="BG170" s="161"/>
      <c r="BH170" s="161"/>
      <c r="BI170" s="161"/>
      <c r="BJ170" s="161"/>
      <c r="BK170" s="161"/>
      <c r="BL170" s="161"/>
      <c r="BM170" s="161"/>
      <c r="BN170" s="161"/>
      <c r="BO170" s="161"/>
      <c r="BP170" s="161"/>
      <c r="BQ170" s="161"/>
      <c r="BR170" s="161"/>
      <c r="BS170" s="161"/>
      <c r="BT170" s="161"/>
      <c r="BU170" s="161"/>
    </row>
    <row r="171" spans="15:73" x14ac:dyDescent="0.2"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61"/>
      <c r="AM171" s="161"/>
      <c r="AN171" s="161"/>
      <c r="AO171" s="161"/>
      <c r="AP171" s="161"/>
      <c r="AQ171" s="161"/>
      <c r="AR171" s="161"/>
      <c r="AS171" s="161"/>
      <c r="AT171" s="161"/>
      <c r="AU171" s="161"/>
      <c r="AV171" s="161"/>
      <c r="AW171" s="161"/>
      <c r="AX171" s="161"/>
      <c r="AY171" s="161"/>
      <c r="AZ171" s="161"/>
      <c r="BA171" s="161"/>
      <c r="BB171" s="161"/>
      <c r="BC171" s="161"/>
      <c r="BD171" s="161"/>
      <c r="BE171" s="161"/>
      <c r="BF171" s="161"/>
      <c r="BG171" s="161"/>
      <c r="BH171" s="161"/>
      <c r="BI171" s="161"/>
      <c r="BJ171" s="161"/>
      <c r="BK171" s="161"/>
      <c r="BL171" s="161"/>
      <c r="BM171" s="161"/>
      <c r="BN171" s="161"/>
      <c r="BO171" s="161"/>
      <c r="BP171" s="161"/>
      <c r="BQ171" s="161"/>
      <c r="BR171" s="161"/>
      <c r="BS171" s="161"/>
      <c r="BT171" s="161"/>
      <c r="BU171" s="161"/>
    </row>
    <row r="172" spans="15:73" x14ac:dyDescent="0.2">
      <c r="O172" s="161"/>
      <c r="P172" s="161"/>
      <c r="Q172" s="161"/>
      <c r="R172" s="161"/>
      <c r="S172" s="161"/>
      <c r="T172" s="161"/>
      <c r="U172" s="161"/>
      <c r="V172" s="161"/>
      <c r="W172" s="161"/>
      <c r="X172" s="161"/>
      <c r="Y172" s="161"/>
      <c r="Z172" s="161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  <c r="AK172" s="161"/>
      <c r="AL172" s="161"/>
      <c r="AM172" s="161"/>
      <c r="AN172" s="161"/>
      <c r="AO172" s="161"/>
      <c r="AP172" s="161"/>
      <c r="AQ172" s="161"/>
      <c r="AR172" s="161"/>
      <c r="AS172" s="161"/>
      <c r="AT172" s="161"/>
      <c r="AU172" s="161"/>
      <c r="AV172" s="161"/>
      <c r="AW172" s="161"/>
      <c r="AX172" s="161"/>
      <c r="AY172" s="161"/>
      <c r="AZ172" s="161"/>
      <c r="BA172" s="161"/>
      <c r="BB172" s="161"/>
      <c r="BC172" s="161"/>
      <c r="BD172" s="161"/>
      <c r="BE172" s="161"/>
      <c r="BF172" s="161"/>
      <c r="BG172" s="161"/>
      <c r="BH172" s="161"/>
      <c r="BI172" s="161"/>
      <c r="BJ172" s="161"/>
      <c r="BK172" s="161"/>
      <c r="BL172" s="161"/>
      <c r="BM172" s="161"/>
      <c r="BN172" s="161"/>
      <c r="BO172" s="161"/>
      <c r="BP172" s="161"/>
      <c r="BQ172" s="161"/>
      <c r="BR172" s="161"/>
      <c r="BS172" s="161"/>
      <c r="BT172" s="161"/>
      <c r="BU172" s="161"/>
    </row>
    <row r="173" spans="15:73" x14ac:dyDescent="0.2"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1"/>
      <c r="AK173" s="161"/>
      <c r="AL173" s="161"/>
      <c r="AM173" s="161"/>
      <c r="AN173" s="161"/>
      <c r="AO173" s="161"/>
      <c r="AP173" s="161"/>
      <c r="AQ173" s="161"/>
      <c r="AR173" s="161"/>
      <c r="AS173" s="161"/>
      <c r="AT173" s="161"/>
      <c r="AU173" s="161"/>
      <c r="AV173" s="161"/>
      <c r="AW173" s="161"/>
      <c r="AX173" s="161"/>
      <c r="AY173" s="161"/>
      <c r="AZ173" s="161"/>
      <c r="BA173" s="161"/>
      <c r="BB173" s="161"/>
      <c r="BC173" s="161"/>
      <c r="BD173" s="161"/>
      <c r="BE173" s="161"/>
      <c r="BF173" s="161"/>
      <c r="BG173" s="161"/>
      <c r="BH173" s="161"/>
      <c r="BI173" s="161"/>
      <c r="BJ173" s="161"/>
      <c r="BK173" s="161"/>
      <c r="BL173" s="161"/>
      <c r="BM173" s="161"/>
      <c r="BN173" s="161"/>
      <c r="BO173" s="161"/>
      <c r="BP173" s="161"/>
      <c r="BQ173" s="161"/>
      <c r="BR173" s="161"/>
      <c r="BS173" s="161"/>
      <c r="BT173" s="161"/>
      <c r="BU173" s="161"/>
    </row>
    <row r="174" spans="15:73" x14ac:dyDescent="0.2">
      <c r="O174" s="161"/>
      <c r="P174" s="161"/>
      <c r="Q174" s="161"/>
      <c r="R174" s="161"/>
      <c r="S174" s="161"/>
      <c r="T174" s="161"/>
      <c r="U174" s="161"/>
      <c r="V174" s="161"/>
      <c r="W174" s="161"/>
      <c r="X174" s="161"/>
      <c r="Y174" s="161"/>
      <c r="Z174" s="161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  <c r="AK174" s="161"/>
      <c r="AL174" s="161"/>
      <c r="AM174" s="161"/>
      <c r="AN174" s="161"/>
      <c r="AO174" s="161"/>
      <c r="AP174" s="161"/>
      <c r="AQ174" s="161"/>
      <c r="AR174" s="161"/>
      <c r="AS174" s="161"/>
      <c r="AT174" s="161"/>
      <c r="AU174" s="161"/>
      <c r="AV174" s="161"/>
      <c r="AW174" s="161"/>
      <c r="AX174" s="161"/>
      <c r="AY174" s="161"/>
      <c r="AZ174" s="161"/>
      <c r="BA174" s="161"/>
      <c r="BB174" s="161"/>
      <c r="BC174" s="161"/>
      <c r="BD174" s="161"/>
      <c r="BE174" s="161"/>
      <c r="BF174" s="161"/>
      <c r="BG174" s="161"/>
      <c r="BH174" s="161"/>
      <c r="BI174" s="161"/>
      <c r="BJ174" s="161"/>
      <c r="BK174" s="161"/>
      <c r="BL174" s="161"/>
      <c r="BM174" s="161"/>
      <c r="BN174" s="161"/>
      <c r="BO174" s="161"/>
      <c r="BP174" s="161"/>
      <c r="BQ174" s="161"/>
      <c r="BR174" s="161"/>
      <c r="BS174" s="161"/>
      <c r="BT174" s="161"/>
      <c r="BU174" s="161"/>
    </row>
    <row r="175" spans="15:73" x14ac:dyDescent="0.2"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  <c r="AK175" s="161"/>
      <c r="AL175" s="161"/>
      <c r="AM175" s="161"/>
      <c r="AN175" s="161"/>
      <c r="AO175" s="161"/>
      <c r="AP175" s="161"/>
      <c r="AQ175" s="161"/>
      <c r="AR175" s="161"/>
      <c r="AS175" s="161"/>
      <c r="AT175" s="161"/>
      <c r="AU175" s="161"/>
      <c r="AV175" s="161"/>
      <c r="AW175" s="161"/>
      <c r="AX175" s="161"/>
      <c r="AY175" s="161"/>
      <c r="AZ175" s="161"/>
      <c r="BA175" s="161"/>
      <c r="BB175" s="161"/>
      <c r="BC175" s="161"/>
      <c r="BD175" s="161"/>
      <c r="BE175" s="161"/>
      <c r="BF175" s="161"/>
      <c r="BG175" s="161"/>
      <c r="BH175" s="161"/>
      <c r="BI175" s="161"/>
      <c r="BJ175" s="161"/>
      <c r="BK175" s="161"/>
      <c r="BL175" s="161"/>
      <c r="BM175" s="161"/>
      <c r="BN175" s="161"/>
      <c r="BO175" s="161"/>
      <c r="BP175" s="161"/>
      <c r="BQ175" s="161"/>
      <c r="BR175" s="161"/>
      <c r="BS175" s="161"/>
      <c r="BT175" s="161"/>
      <c r="BU175" s="161"/>
    </row>
    <row r="176" spans="15:73" x14ac:dyDescent="0.2">
      <c r="O176" s="161"/>
      <c r="P176" s="161"/>
      <c r="Q176" s="161"/>
      <c r="R176" s="161"/>
      <c r="S176" s="161"/>
      <c r="T176" s="161"/>
      <c r="U176" s="161"/>
      <c r="V176" s="161"/>
      <c r="W176" s="161"/>
      <c r="X176" s="161"/>
      <c r="Y176" s="161"/>
      <c r="Z176" s="161"/>
      <c r="AA176" s="161"/>
      <c r="AB176" s="161"/>
      <c r="AC176" s="161"/>
      <c r="AD176" s="161"/>
      <c r="AE176" s="161"/>
      <c r="AF176" s="161"/>
      <c r="AG176" s="161"/>
      <c r="AH176" s="161"/>
      <c r="AI176" s="161"/>
      <c r="AJ176" s="161"/>
      <c r="AK176" s="161"/>
      <c r="AL176" s="161"/>
      <c r="AM176" s="161"/>
      <c r="AN176" s="161"/>
      <c r="AO176" s="161"/>
      <c r="AP176" s="161"/>
      <c r="AQ176" s="161"/>
      <c r="AR176" s="161"/>
      <c r="AS176" s="161"/>
      <c r="AT176" s="161"/>
      <c r="AU176" s="161"/>
      <c r="AV176" s="161"/>
      <c r="AW176" s="161"/>
      <c r="AX176" s="161"/>
      <c r="AY176" s="161"/>
      <c r="AZ176" s="161"/>
      <c r="BA176" s="161"/>
      <c r="BB176" s="161"/>
      <c r="BC176" s="161"/>
      <c r="BD176" s="161"/>
      <c r="BE176" s="161"/>
      <c r="BF176" s="161"/>
      <c r="BG176" s="161"/>
      <c r="BH176" s="161"/>
      <c r="BI176" s="161"/>
      <c r="BJ176" s="161"/>
      <c r="BK176" s="161"/>
      <c r="BL176" s="161"/>
      <c r="BM176" s="161"/>
      <c r="BN176" s="161"/>
      <c r="BO176" s="161"/>
      <c r="BP176" s="161"/>
      <c r="BQ176" s="161"/>
      <c r="BR176" s="161"/>
      <c r="BS176" s="161"/>
      <c r="BT176" s="161"/>
      <c r="BU176" s="161"/>
    </row>
    <row r="177" spans="15:73" x14ac:dyDescent="0.2">
      <c r="O177" s="161"/>
      <c r="P177" s="161"/>
      <c r="Q177" s="161"/>
      <c r="R177" s="161"/>
      <c r="S177" s="161"/>
      <c r="T177" s="161"/>
      <c r="U177" s="161"/>
      <c r="V177" s="161"/>
      <c r="W177" s="161"/>
      <c r="X177" s="161"/>
      <c r="Y177" s="161"/>
      <c r="Z177" s="161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  <c r="AK177" s="161"/>
      <c r="AL177" s="161"/>
      <c r="AM177" s="161"/>
      <c r="AN177" s="161"/>
      <c r="AO177" s="161"/>
      <c r="AP177" s="161"/>
      <c r="AQ177" s="161"/>
      <c r="AR177" s="161"/>
      <c r="AS177" s="161"/>
      <c r="AT177" s="161"/>
      <c r="AU177" s="161"/>
      <c r="AV177" s="161"/>
      <c r="AW177" s="161"/>
      <c r="AX177" s="161"/>
      <c r="AY177" s="161"/>
      <c r="AZ177" s="161"/>
      <c r="BA177" s="161"/>
      <c r="BB177" s="161"/>
      <c r="BC177" s="161"/>
      <c r="BD177" s="161"/>
      <c r="BE177" s="161"/>
      <c r="BF177" s="161"/>
      <c r="BG177" s="161"/>
      <c r="BH177" s="161"/>
      <c r="BI177" s="161"/>
      <c r="BJ177" s="161"/>
      <c r="BK177" s="161"/>
      <c r="BL177" s="161"/>
      <c r="BM177" s="161"/>
      <c r="BN177" s="161"/>
      <c r="BO177" s="161"/>
      <c r="BP177" s="161"/>
      <c r="BQ177" s="161"/>
      <c r="BR177" s="161"/>
      <c r="BS177" s="161"/>
      <c r="BT177" s="161"/>
      <c r="BU177" s="161"/>
    </row>
    <row r="178" spans="15:73" x14ac:dyDescent="0.2">
      <c r="O178" s="161"/>
      <c r="P178" s="161"/>
      <c r="Q178" s="161"/>
      <c r="R178" s="161"/>
      <c r="S178" s="161"/>
      <c r="T178" s="161"/>
      <c r="U178" s="161"/>
      <c r="V178" s="161"/>
      <c r="W178" s="161"/>
      <c r="X178" s="161"/>
      <c r="Y178" s="161"/>
      <c r="Z178" s="161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  <c r="AK178" s="161"/>
      <c r="AL178" s="161"/>
      <c r="AM178" s="161"/>
      <c r="AN178" s="161"/>
      <c r="AO178" s="161"/>
      <c r="AP178" s="161"/>
      <c r="AQ178" s="161"/>
      <c r="AR178" s="161"/>
      <c r="AS178" s="161"/>
      <c r="AT178" s="161"/>
      <c r="AU178" s="161"/>
      <c r="AV178" s="161"/>
      <c r="AW178" s="161"/>
      <c r="AX178" s="161"/>
      <c r="AY178" s="161"/>
      <c r="AZ178" s="161"/>
      <c r="BA178" s="161"/>
      <c r="BB178" s="161"/>
      <c r="BC178" s="161"/>
      <c r="BD178" s="161"/>
      <c r="BE178" s="161"/>
      <c r="BF178" s="161"/>
      <c r="BG178" s="161"/>
      <c r="BH178" s="161"/>
      <c r="BI178" s="161"/>
      <c r="BJ178" s="161"/>
      <c r="BK178" s="161"/>
      <c r="BL178" s="161"/>
      <c r="BM178" s="161"/>
      <c r="BN178" s="161"/>
      <c r="BO178" s="161"/>
      <c r="BP178" s="161"/>
      <c r="BQ178" s="161"/>
      <c r="BR178" s="161"/>
      <c r="BS178" s="161"/>
      <c r="BT178" s="161"/>
      <c r="BU178" s="161"/>
    </row>
    <row r="179" spans="15:73" x14ac:dyDescent="0.2">
      <c r="O179" s="161"/>
      <c r="P179" s="161"/>
      <c r="Q179" s="161"/>
      <c r="R179" s="161"/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1"/>
      <c r="AY179" s="161"/>
      <c r="AZ179" s="161"/>
      <c r="BA179" s="161"/>
      <c r="BB179" s="161"/>
      <c r="BC179" s="161"/>
      <c r="BD179" s="161"/>
      <c r="BE179" s="161"/>
      <c r="BF179" s="161"/>
      <c r="BG179" s="161"/>
      <c r="BH179" s="161"/>
      <c r="BI179" s="161"/>
      <c r="BJ179" s="161"/>
      <c r="BK179" s="161"/>
      <c r="BL179" s="161"/>
      <c r="BM179" s="161"/>
      <c r="BN179" s="161"/>
      <c r="BO179" s="161"/>
      <c r="BP179" s="161"/>
      <c r="BQ179" s="161"/>
      <c r="BR179" s="161"/>
      <c r="BS179" s="161"/>
      <c r="BT179" s="161"/>
      <c r="BU179" s="161"/>
    </row>
    <row r="180" spans="15:73" x14ac:dyDescent="0.2">
      <c r="O180" s="161"/>
      <c r="P180" s="161"/>
      <c r="Q180" s="161"/>
      <c r="R180" s="161"/>
      <c r="S180" s="161"/>
      <c r="T180" s="161"/>
      <c r="U180" s="161"/>
      <c r="V180" s="161"/>
      <c r="W180" s="161"/>
      <c r="X180" s="161"/>
      <c r="Y180" s="161"/>
      <c r="Z180" s="161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1"/>
      <c r="AK180" s="161"/>
      <c r="AL180" s="161"/>
      <c r="AM180" s="161"/>
      <c r="AN180" s="161"/>
      <c r="AO180" s="161"/>
      <c r="AP180" s="161"/>
      <c r="AQ180" s="161"/>
      <c r="AR180" s="161"/>
      <c r="AS180" s="161"/>
      <c r="AT180" s="161"/>
      <c r="AU180" s="161"/>
      <c r="AV180" s="161"/>
      <c r="AW180" s="161"/>
      <c r="AX180" s="161"/>
      <c r="AY180" s="161"/>
      <c r="AZ180" s="161"/>
      <c r="BA180" s="161"/>
      <c r="BB180" s="161"/>
      <c r="BC180" s="161"/>
      <c r="BD180" s="161"/>
      <c r="BE180" s="161"/>
      <c r="BF180" s="161"/>
      <c r="BG180" s="161"/>
      <c r="BH180" s="161"/>
      <c r="BI180" s="161"/>
      <c r="BJ180" s="161"/>
      <c r="BK180" s="161"/>
      <c r="BL180" s="161"/>
      <c r="BM180" s="161"/>
      <c r="BN180" s="161"/>
      <c r="BO180" s="161"/>
      <c r="BP180" s="161"/>
      <c r="BQ180" s="161"/>
      <c r="BR180" s="161"/>
      <c r="BS180" s="161"/>
      <c r="BT180" s="161"/>
      <c r="BU180" s="161"/>
    </row>
    <row r="181" spans="15:73" x14ac:dyDescent="0.2">
      <c r="O181" s="161"/>
      <c r="P181" s="161"/>
      <c r="Q181" s="161"/>
      <c r="R181" s="161"/>
      <c r="S181" s="161"/>
      <c r="T181" s="161"/>
      <c r="U181" s="161"/>
      <c r="V181" s="161"/>
      <c r="W181" s="161"/>
      <c r="X181" s="161"/>
      <c r="Y181" s="161"/>
      <c r="Z181" s="161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  <c r="AK181" s="161"/>
      <c r="AL181" s="161"/>
      <c r="AM181" s="161"/>
      <c r="AN181" s="161"/>
      <c r="AO181" s="161"/>
      <c r="AP181" s="161"/>
      <c r="AQ181" s="161"/>
      <c r="AR181" s="161"/>
      <c r="AS181" s="161"/>
      <c r="AT181" s="161"/>
      <c r="AU181" s="161"/>
      <c r="AV181" s="161"/>
      <c r="AW181" s="161"/>
      <c r="AX181" s="161"/>
      <c r="AY181" s="161"/>
      <c r="AZ181" s="161"/>
      <c r="BA181" s="161"/>
      <c r="BB181" s="161"/>
      <c r="BC181" s="161"/>
      <c r="BD181" s="161"/>
      <c r="BE181" s="161"/>
      <c r="BF181" s="161"/>
      <c r="BG181" s="161"/>
      <c r="BH181" s="161"/>
      <c r="BI181" s="161"/>
      <c r="BJ181" s="161"/>
      <c r="BK181" s="161"/>
      <c r="BL181" s="161"/>
      <c r="BM181" s="161"/>
      <c r="BN181" s="161"/>
      <c r="BO181" s="161"/>
      <c r="BP181" s="161"/>
      <c r="BQ181" s="161"/>
      <c r="BR181" s="161"/>
      <c r="BS181" s="161"/>
      <c r="BT181" s="161"/>
      <c r="BU181" s="161"/>
    </row>
    <row r="182" spans="15:73" x14ac:dyDescent="0.2"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  <c r="AK182" s="161"/>
      <c r="AL182" s="161"/>
      <c r="AM182" s="161"/>
      <c r="AN182" s="161"/>
      <c r="AO182" s="161"/>
      <c r="AP182" s="161"/>
      <c r="AQ182" s="161"/>
      <c r="AR182" s="161"/>
      <c r="AS182" s="161"/>
      <c r="AT182" s="161"/>
      <c r="AU182" s="161"/>
      <c r="AV182" s="161"/>
      <c r="AW182" s="161"/>
      <c r="AX182" s="161"/>
      <c r="AY182" s="161"/>
      <c r="AZ182" s="161"/>
      <c r="BA182" s="161"/>
      <c r="BB182" s="161"/>
      <c r="BC182" s="161"/>
      <c r="BD182" s="161"/>
      <c r="BE182" s="161"/>
      <c r="BF182" s="161"/>
      <c r="BG182" s="161"/>
      <c r="BH182" s="161"/>
      <c r="BI182" s="161"/>
      <c r="BJ182" s="161"/>
      <c r="BK182" s="161"/>
      <c r="BL182" s="161"/>
      <c r="BM182" s="161"/>
      <c r="BN182" s="161"/>
      <c r="BO182" s="161"/>
      <c r="BP182" s="161"/>
      <c r="BQ182" s="161"/>
      <c r="BR182" s="161"/>
      <c r="BS182" s="161"/>
      <c r="BT182" s="161"/>
      <c r="BU182" s="161"/>
    </row>
    <row r="183" spans="15:73" x14ac:dyDescent="0.2">
      <c r="O183" s="161"/>
      <c r="P183" s="161"/>
      <c r="Q183" s="161"/>
      <c r="R183" s="161"/>
      <c r="S183" s="161"/>
      <c r="T183" s="161"/>
      <c r="U183" s="161"/>
      <c r="V183" s="161"/>
      <c r="W183" s="161"/>
      <c r="X183" s="161"/>
      <c r="Y183" s="161"/>
      <c r="Z183" s="161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  <c r="AK183" s="161"/>
      <c r="AL183" s="161"/>
      <c r="AM183" s="161"/>
      <c r="AN183" s="161"/>
      <c r="AO183" s="161"/>
      <c r="AP183" s="161"/>
      <c r="AQ183" s="161"/>
      <c r="AR183" s="161"/>
      <c r="AS183" s="161"/>
      <c r="AT183" s="161"/>
      <c r="AU183" s="161"/>
      <c r="AV183" s="161"/>
      <c r="AW183" s="161"/>
      <c r="AX183" s="161"/>
      <c r="AY183" s="161"/>
      <c r="AZ183" s="161"/>
      <c r="BA183" s="161"/>
      <c r="BB183" s="161"/>
      <c r="BC183" s="161"/>
      <c r="BD183" s="161"/>
      <c r="BE183" s="161"/>
      <c r="BF183" s="161"/>
      <c r="BG183" s="161"/>
      <c r="BH183" s="161"/>
      <c r="BI183" s="161"/>
      <c r="BJ183" s="161"/>
      <c r="BK183" s="161"/>
      <c r="BL183" s="161"/>
      <c r="BM183" s="161"/>
      <c r="BN183" s="161"/>
      <c r="BO183" s="161"/>
      <c r="BP183" s="161"/>
      <c r="BQ183" s="161"/>
      <c r="BR183" s="161"/>
      <c r="BS183" s="161"/>
      <c r="BT183" s="161"/>
      <c r="BU183" s="161"/>
    </row>
    <row r="184" spans="15:73" x14ac:dyDescent="0.2">
      <c r="O184" s="161"/>
      <c r="P184" s="161"/>
      <c r="Q184" s="161"/>
      <c r="R184" s="161"/>
      <c r="S184" s="161"/>
      <c r="T184" s="161"/>
      <c r="U184" s="161"/>
      <c r="V184" s="161"/>
      <c r="W184" s="161"/>
      <c r="X184" s="161"/>
      <c r="Y184" s="161"/>
      <c r="Z184" s="161"/>
      <c r="AA184" s="161"/>
      <c r="AB184" s="161"/>
      <c r="AC184" s="161"/>
      <c r="AD184" s="161"/>
      <c r="AE184" s="161"/>
      <c r="AF184" s="161"/>
      <c r="AG184" s="161"/>
      <c r="AH184" s="161"/>
      <c r="AI184" s="161"/>
      <c r="AJ184" s="161"/>
      <c r="AK184" s="161"/>
      <c r="AL184" s="161"/>
      <c r="AM184" s="161"/>
      <c r="AN184" s="161"/>
      <c r="AO184" s="161"/>
      <c r="AP184" s="161"/>
      <c r="AQ184" s="161"/>
      <c r="AR184" s="161"/>
      <c r="AS184" s="161"/>
      <c r="AT184" s="161"/>
      <c r="AU184" s="161"/>
      <c r="AV184" s="161"/>
      <c r="AW184" s="161"/>
      <c r="AX184" s="161"/>
      <c r="AY184" s="161"/>
      <c r="AZ184" s="161"/>
      <c r="BA184" s="161"/>
      <c r="BB184" s="161"/>
      <c r="BC184" s="161"/>
      <c r="BD184" s="161"/>
      <c r="BE184" s="161"/>
      <c r="BF184" s="161"/>
      <c r="BG184" s="161"/>
      <c r="BH184" s="161"/>
      <c r="BI184" s="161"/>
      <c r="BJ184" s="161"/>
      <c r="BK184" s="161"/>
      <c r="BL184" s="161"/>
      <c r="BM184" s="161"/>
      <c r="BN184" s="161"/>
      <c r="BO184" s="161"/>
      <c r="BP184" s="161"/>
      <c r="BQ184" s="161"/>
      <c r="BR184" s="161"/>
      <c r="BS184" s="161"/>
      <c r="BT184" s="161"/>
      <c r="BU184" s="161"/>
    </row>
    <row r="185" spans="15:73" x14ac:dyDescent="0.2">
      <c r="O185" s="161"/>
      <c r="P185" s="161"/>
      <c r="Q185" s="161"/>
      <c r="R185" s="161"/>
      <c r="S185" s="161"/>
      <c r="T185" s="161"/>
      <c r="U185" s="161"/>
      <c r="V185" s="161"/>
      <c r="W185" s="161"/>
      <c r="X185" s="161"/>
      <c r="Y185" s="161"/>
      <c r="Z185" s="161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1"/>
      <c r="AK185" s="161"/>
      <c r="AL185" s="161"/>
      <c r="AM185" s="161"/>
      <c r="AN185" s="161"/>
      <c r="AO185" s="161"/>
      <c r="AP185" s="161"/>
      <c r="AQ185" s="161"/>
      <c r="AR185" s="161"/>
      <c r="AS185" s="161"/>
      <c r="AT185" s="161"/>
      <c r="AU185" s="161"/>
      <c r="AV185" s="161"/>
      <c r="AW185" s="161"/>
      <c r="AX185" s="161"/>
      <c r="AY185" s="161"/>
      <c r="AZ185" s="161"/>
      <c r="BA185" s="161"/>
      <c r="BB185" s="161"/>
      <c r="BC185" s="161"/>
      <c r="BD185" s="161"/>
      <c r="BE185" s="161"/>
      <c r="BF185" s="161"/>
      <c r="BG185" s="161"/>
      <c r="BH185" s="161"/>
      <c r="BI185" s="161"/>
      <c r="BJ185" s="161"/>
      <c r="BK185" s="161"/>
      <c r="BL185" s="161"/>
      <c r="BM185" s="161"/>
      <c r="BN185" s="161"/>
      <c r="BO185" s="161"/>
      <c r="BP185" s="161"/>
      <c r="BQ185" s="161"/>
      <c r="BR185" s="161"/>
      <c r="BS185" s="161"/>
      <c r="BT185" s="161"/>
      <c r="BU185" s="161"/>
    </row>
    <row r="186" spans="15:73" x14ac:dyDescent="0.2"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61"/>
      <c r="AL186" s="161"/>
      <c r="AM186" s="161"/>
      <c r="AN186" s="161"/>
      <c r="AO186" s="161"/>
      <c r="AP186" s="161"/>
      <c r="AQ186" s="161"/>
      <c r="AR186" s="161"/>
      <c r="AS186" s="161"/>
      <c r="AT186" s="161"/>
      <c r="AU186" s="161"/>
      <c r="AV186" s="161"/>
      <c r="AW186" s="161"/>
      <c r="AX186" s="161"/>
      <c r="AY186" s="161"/>
      <c r="AZ186" s="161"/>
      <c r="BA186" s="161"/>
      <c r="BB186" s="161"/>
      <c r="BC186" s="161"/>
      <c r="BD186" s="161"/>
      <c r="BE186" s="161"/>
      <c r="BF186" s="161"/>
      <c r="BG186" s="161"/>
      <c r="BH186" s="161"/>
      <c r="BI186" s="161"/>
      <c r="BJ186" s="161"/>
      <c r="BK186" s="161"/>
      <c r="BL186" s="161"/>
      <c r="BM186" s="161"/>
      <c r="BN186" s="161"/>
      <c r="BO186" s="161"/>
      <c r="BP186" s="161"/>
      <c r="BQ186" s="161"/>
      <c r="BR186" s="161"/>
      <c r="BS186" s="161"/>
      <c r="BT186" s="161"/>
      <c r="BU186" s="161"/>
    </row>
    <row r="187" spans="15:73" x14ac:dyDescent="0.2">
      <c r="O187" s="161"/>
      <c r="P187" s="161"/>
      <c r="Q187" s="161"/>
      <c r="R187" s="161"/>
      <c r="S187" s="161"/>
      <c r="T187" s="161"/>
      <c r="U187" s="161"/>
      <c r="V187" s="161"/>
      <c r="W187" s="161"/>
      <c r="X187" s="161"/>
      <c r="Y187" s="161"/>
      <c r="Z187" s="161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  <c r="AK187" s="161"/>
      <c r="AL187" s="161"/>
      <c r="AM187" s="161"/>
      <c r="AN187" s="161"/>
      <c r="AO187" s="161"/>
      <c r="AP187" s="161"/>
      <c r="AQ187" s="161"/>
      <c r="AR187" s="161"/>
      <c r="AS187" s="161"/>
      <c r="AT187" s="161"/>
      <c r="AU187" s="161"/>
      <c r="AV187" s="161"/>
      <c r="AW187" s="161"/>
      <c r="AX187" s="161"/>
      <c r="AY187" s="161"/>
      <c r="AZ187" s="161"/>
      <c r="BA187" s="161"/>
      <c r="BB187" s="161"/>
      <c r="BC187" s="161"/>
      <c r="BD187" s="161"/>
      <c r="BE187" s="161"/>
      <c r="BF187" s="161"/>
      <c r="BG187" s="161"/>
      <c r="BH187" s="161"/>
      <c r="BI187" s="161"/>
      <c r="BJ187" s="161"/>
      <c r="BK187" s="161"/>
      <c r="BL187" s="161"/>
      <c r="BM187" s="161"/>
      <c r="BN187" s="161"/>
      <c r="BO187" s="161"/>
      <c r="BP187" s="161"/>
      <c r="BQ187" s="161"/>
      <c r="BR187" s="161"/>
      <c r="BS187" s="161"/>
      <c r="BT187" s="161"/>
      <c r="BU187" s="161"/>
    </row>
    <row r="188" spans="15:73" x14ac:dyDescent="0.2">
      <c r="O188" s="161"/>
      <c r="P188" s="161"/>
      <c r="Q188" s="161"/>
      <c r="R188" s="161"/>
      <c r="S188" s="161"/>
      <c r="T188" s="161"/>
      <c r="U188" s="161"/>
      <c r="V188" s="161"/>
      <c r="W188" s="161"/>
      <c r="X188" s="161"/>
      <c r="Y188" s="161"/>
      <c r="Z188" s="161"/>
      <c r="AA188" s="161"/>
      <c r="AB188" s="161"/>
      <c r="AC188" s="161"/>
      <c r="AD188" s="161"/>
      <c r="AE188" s="161"/>
      <c r="AF188" s="161"/>
      <c r="AG188" s="161"/>
      <c r="AH188" s="161"/>
      <c r="AI188" s="161"/>
      <c r="AJ188" s="161"/>
      <c r="AK188" s="161"/>
      <c r="AL188" s="161"/>
      <c r="AM188" s="161"/>
      <c r="AN188" s="161"/>
      <c r="AO188" s="161"/>
      <c r="AP188" s="161"/>
      <c r="AQ188" s="161"/>
      <c r="AR188" s="161"/>
      <c r="AS188" s="161"/>
      <c r="AT188" s="161"/>
      <c r="AU188" s="161"/>
      <c r="AV188" s="161"/>
      <c r="AW188" s="161"/>
      <c r="AX188" s="161"/>
      <c r="AY188" s="161"/>
      <c r="AZ188" s="161"/>
      <c r="BA188" s="161"/>
      <c r="BB188" s="161"/>
      <c r="BC188" s="161"/>
      <c r="BD188" s="161"/>
      <c r="BE188" s="161"/>
      <c r="BF188" s="161"/>
      <c r="BG188" s="161"/>
      <c r="BH188" s="161"/>
      <c r="BI188" s="161"/>
      <c r="BJ188" s="161"/>
      <c r="BK188" s="161"/>
      <c r="BL188" s="161"/>
      <c r="BM188" s="161"/>
      <c r="BN188" s="161"/>
      <c r="BO188" s="161"/>
      <c r="BP188" s="161"/>
      <c r="BQ188" s="161"/>
      <c r="BR188" s="161"/>
      <c r="BS188" s="161"/>
      <c r="BT188" s="161"/>
      <c r="BU188" s="161"/>
    </row>
    <row r="189" spans="15:73" x14ac:dyDescent="0.2">
      <c r="O189" s="161"/>
      <c r="P189" s="161"/>
      <c r="Q189" s="161"/>
      <c r="R189" s="161"/>
      <c r="S189" s="161"/>
      <c r="T189" s="161"/>
      <c r="U189" s="161"/>
      <c r="V189" s="161"/>
      <c r="W189" s="161"/>
      <c r="X189" s="161"/>
      <c r="Y189" s="161"/>
      <c r="Z189" s="161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  <c r="AK189" s="161"/>
      <c r="AL189" s="161"/>
      <c r="AM189" s="161"/>
      <c r="AN189" s="161"/>
      <c r="AO189" s="161"/>
      <c r="AP189" s="161"/>
      <c r="AQ189" s="161"/>
      <c r="AR189" s="161"/>
      <c r="AS189" s="161"/>
      <c r="AT189" s="161"/>
      <c r="AU189" s="161"/>
      <c r="AV189" s="161"/>
      <c r="AW189" s="161"/>
      <c r="AX189" s="161"/>
      <c r="AY189" s="161"/>
      <c r="AZ189" s="161"/>
      <c r="BA189" s="161"/>
      <c r="BB189" s="161"/>
      <c r="BC189" s="161"/>
      <c r="BD189" s="161"/>
      <c r="BE189" s="161"/>
      <c r="BF189" s="161"/>
      <c r="BG189" s="161"/>
      <c r="BH189" s="161"/>
      <c r="BI189" s="161"/>
      <c r="BJ189" s="161"/>
      <c r="BK189" s="161"/>
      <c r="BL189" s="161"/>
      <c r="BM189" s="161"/>
      <c r="BN189" s="161"/>
      <c r="BO189" s="161"/>
      <c r="BP189" s="161"/>
      <c r="BQ189" s="161"/>
      <c r="BR189" s="161"/>
      <c r="BS189" s="161"/>
      <c r="BT189" s="161"/>
      <c r="BU189" s="161"/>
    </row>
    <row r="190" spans="15:73" x14ac:dyDescent="0.2"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  <c r="AK190" s="161"/>
      <c r="AL190" s="161"/>
      <c r="AM190" s="161"/>
      <c r="AN190" s="161"/>
      <c r="AO190" s="161"/>
      <c r="AP190" s="161"/>
      <c r="AQ190" s="161"/>
      <c r="AR190" s="161"/>
      <c r="AS190" s="161"/>
      <c r="AT190" s="161"/>
      <c r="AU190" s="161"/>
      <c r="AV190" s="161"/>
      <c r="AW190" s="161"/>
      <c r="AX190" s="161"/>
      <c r="AY190" s="161"/>
      <c r="AZ190" s="161"/>
      <c r="BA190" s="161"/>
      <c r="BB190" s="161"/>
      <c r="BC190" s="161"/>
      <c r="BD190" s="161"/>
      <c r="BE190" s="161"/>
      <c r="BF190" s="161"/>
      <c r="BG190" s="161"/>
      <c r="BH190" s="161"/>
      <c r="BI190" s="161"/>
      <c r="BJ190" s="161"/>
      <c r="BK190" s="161"/>
      <c r="BL190" s="161"/>
      <c r="BM190" s="161"/>
      <c r="BN190" s="161"/>
      <c r="BO190" s="161"/>
      <c r="BP190" s="161"/>
      <c r="BQ190" s="161"/>
      <c r="BR190" s="161"/>
      <c r="BS190" s="161"/>
      <c r="BT190" s="161"/>
      <c r="BU190" s="161"/>
    </row>
    <row r="191" spans="15:73" x14ac:dyDescent="0.2">
      <c r="O191" s="161"/>
      <c r="P191" s="161"/>
      <c r="Q191" s="161"/>
      <c r="R191" s="161"/>
      <c r="S191" s="161"/>
      <c r="T191" s="161"/>
      <c r="U191" s="161"/>
      <c r="V191" s="161"/>
      <c r="W191" s="161"/>
      <c r="X191" s="161"/>
      <c r="Y191" s="161"/>
      <c r="Z191" s="161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  <c r="AK191" s="161"/>
      <c r="AL191" s="161"/>
      <c r="AM191" s="161"/>
      <c r="AN191" s="161"/>
      <c r="AO191" s="161"/>
      <c r="AP191" s="161"/>
      <c r="AQ191" s="161"/>
      <c r="AR191" s="161"/>
      <c r="AS191" s="161"/>
      <c r="AT191" s="161"/>
      <c r="AU191" s="161"/>
      <c r="AV191" s="161"/>
      <c r="AW191" s="161"/>
      <c r="AX191" s="161"/>
      <c r="AY191" s="161"/>
      <c r="AZ191" s="161"/>
      <c r="BA191" s="161"/>
      <c r="BB191" s="161"/>
      <c r="BC191" s="161"/>
      <c r="BD191" s="161"/>
      <c r="BE191" s="161"/>
      <c r="BF191" s="161"/>
      <c r="BG191" s="161"/>
      <c r="BH191" s="161"/>
      <c r="BI191" s="161"/>
      <c r="BJ191" s="161"/>
      <c r="BK191" s="161"/>
      <c r="BL191" s="161"/>
      <c r="BM191" s="161"/>
      <c r="BN191" s="161"/>
      <c r="BO191" s="161"/>
      <c r="BP191" s="161"/>
      <c r="BQ191" s="161"/>
      <c r="BR191" s="161"/>
      <c r="BS191" s="161"/>
      <c r="BT191" s="161"/>
      <c r="BU191" s="161"/>
    </row>
    <row r="192" spans="15:73" x14ac:dyDescent="0.2">
      <c r="O192" s="161"/>
      <c r="P192" s="161"/>
      <c r="Q192" s="161"/>
      <c r="R192" s="161"/>
      <c r="S192" s="161"/>
      <c r="T192" s="161"/>
      <c r="U192" s="161"/>
      <c r="V192" s="161"/>
      <c r="W192" s="161"/>
      <c r="X192" s="161"/>
      <c r="Y192" s="161"/>
      <c r="Z192" s="161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61"/>
      <c r="AT192" s="161"/>
      <c r="AU192" s="161"/>
      <c r="AV192" s="161"/>
      <c r="AW192" s="161"/>
      <c r="AX192" s="161"/>
      <c r="AY192" s="161"/>
      <c r="AZ192" s="161"/>
      <c r="BA192" s="161"/>
      <c r="BB192" s="161"/>
      <c r="BC192" s="161"/>
      <c r="BD192" s="161"/>
      <c r="BE192" s="161"/>
      <c r="BF192" s="161"/>
      <c r="BG192" s="161"/>
      <c r="BH192" s="161"/>
      <c r="BI192" s="161"/>
      <c r="BJ192" s="161"/>
      <c r="BK192" s="161"/>
      <c r="BL192" s="161"/>
      <c r="BM192" s="161"/>
      <c r="BN192" s="161"/>
      <c r="BO192" s="161"/>
      <c r="BP192" s="161"/>
      <c r="BQ192" s="161"/>
      <c r="BR192" s="161"/>
      <c r="BS192" s="161"/>
      <c r="BT192" s="161"/>
      <c r="BU192" s="161"/>
    </row>
    <row r="193" spans="15:73" x14ac:dyDescent="0.2">
      <c r="O193" s="161"/>
      <c r="P193" s="161"/>
      <c r="Q193" s="161"/>
      <c r="R193" s="161"/>
      <c r="S193" s="161"/>
      <c r="T193" s="161"/>
      <c r="U193" s="161"/>
      <c r="V193" s="161"/>
      <c r="W193" s="161"/>
      <c r="X193" s="161"/>
      <c r="Y193" s="161"/>
      <c r="Z193" s="161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  <c r="AK193" s="161"/>
      <c r="AL193" s="161"/>
      <c r="AM193" s="161"/>
      <c r="AN193" s="161"/>
      <c r="AO193" s="161"/>
      <c r="AP193" s="161"/>
      <c r="AQ193" s="161"/>
      <c r="AR193" s="161"/>
      <c r="AS193" s="161"/>
      <c r="AT193" s="161"/>
      <c r="AU193" s="161"/>
      <c r="AV193" s="161"/>
      <c r="AW193" s="161"/>
      <c r="AX193" s="161"/>
      <c r="AY193" s="161"/>
      <c r="AZ193" s="161"/>
      <c r="BA193" s="161"/>
      <c r="BB193" s="161"/>
      <c r="BC193" s="161"/>
      <c r="BD193" s="161"/>
      <c r="BE193" s="161"/>
      <c r="BF193" s="161"/>
      <c r="BG193" s="161"/>
      <c r="BH193" s="161"/>
      <c r="BI193" s="161"/>
      <c r="BJ193" s="161"/>
      <c r="BK193" s="161"/>
      <c r="BL193" s="161"/>
      <c r="BM193" s="161"/>
      <c r="BN193" s="161"/>
      <c r="BO193" s="161"/>
      <c r="BP193" s="161"/>
      <c r="BQ193" s="161"/>
      <c r="BR193" s="161"/>
      <c r="BS193" s="161"/>
      <c r="BT193" s="161"/>
      <c r="BU193" s="161"/>
    </row>
    <row r="194" spans="15:73" x14ac:dyDescent="0.2">
      <c r="O194" s="161"/>
      <c r="P194" s="161"/>
      <c r="Q194" s="161"/>
      <c r="R194" s="161"/>
      <c r="S194" s="161"/>
      <c r="T194" s="161"/>
      <c r="U194" s="161"/>
      <c r="V194" s="161"/>
      <c r="W194" s="161"/>
      <c r="X194" s="161"/>
      <c r="Y194" s="161"/>
      <c r="Z194" s="161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  <c r="AK194" s="161"/>
      <c r="AL194" s="161"/>
      <c r="AM194" s="161"/>
      <c r="AN194" s="161"/>
      <c r="AO194" s="161"/>
      <c r="AP194" s="161"/>
      <c r="AQ194" s="161"/>
      <c r="AR194" s="161"/>
      <c r="AS194" s="161"/>
      <c r="AT194" s="161"/>
      <c r="AU194" s="161"/>
      <c r="AV194" s="161"/>
      <c r="AW194" s="161"/>
      <c r="AX194" s="161"/>
      <c r="AY194" s="161"/>
      <c r="AZ194" s="161"/>
      <c r="BA194" s="161"/>
      <c r="BB194" s="161"/>
      <c r="BC194" s="161"/>
      <c r="BD194" s="161"/>
      <c r="BE194" s="161"/>
      <c r="BF194" s="161"/>
      <c r="BG194" s="161"/>
      <c r="BH194" s="161"/>
      <c r="BI194" s="161"/>
      <c r="BJ194" s="161"/>
      <c r="BK194" s="161"/>
      <c r="BL194" s="161"/>
      <c r="BM194" s="161"/>
      <c r="BN194" s="161"/>
      <c r="BO194" s="161"/>
      <c r="BP194" s="161"/>
      <c r="BQ194" s="161"/>
      <c r="BR194" s="161"/>
      <c r="BS194" s="161"/>
      <c r="BT194" s="161"/>
      <c r="BU194" s="161"/>
    </row>
    <row r="195" spans="15:73" x14ac:dyDescent="0.2">
      <c r="O195" s="161"/>
      <c r="P195" s="161"/>
      <c r="Q195" s="161"/>
      <c r="R195" s="161"/>
      <c r="S195" s="161"/>
      <c r="T195" s="161"/>
      <c r="U195" s="161"/>
      <c r="V195" s="161"/>
      <c r="W195" s="161"/>
      <c r="X195" s="161"/>
      <c r="Y195" s="161"/>
      <c r="Z195" s="161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  <c r="AK195" s="161"/>
      <c r="AL195" s="161"/>
      <c r="AM195" s="161"/>
      <c r="AN195" s="161"/>
      <c r="AO195" s="161"/>
      <c r="AP195" s="161"/>
      <c r="AQ195" s="161"/>
      <c r="AR195" s="161"/>
      <c r="AS195" s="161"/>
      <c r="AT195" s="161"/>
      <c r="AU195" s="161"/>
      <c r="AV195" s="161"/>
      <c r="AW195" s="161"/>
      <c r="AX195" s="161"/>
      <c r="AY195" s="161"/>
      <c r="AZ195" s="161"/>
      <c r="BA195" s="161"/>
      <c r="BB195" s="161"/>
      <c r="BC195" s="161"/>
      <c r="BD195" s="161"/>
      <c r="BE195" s="161"/>
      <c r="BF195" s="161"/>
      <c r="BG195" s="161"/>
      <c r="BH195" s="161"/>
      <c r="BI195" s="161"/>
      <c r="BJ195" s="161"/>
      <c r="BK195" s="161"/>
      <c r="BL195" s="161"/>
      <c r="BM195" s="161"/>
      <c r="BN195" s="161"/>
      <c r="BO195" s="161"/>
      <c r="BP195" s="161"/>
      <c r="BQ195" s="161"/>
      <c r="BR195" s="161"/>
      <c r="BS195" s="161"/>
      <c r="BT195" s="161"/>
      <c r="BU195" s="161"/>
    </row>
    <row r="196" spans="15:73" x14ac:dyDescent="0.2">
      <c r="O196" s="161"/>
      <c r="P196" s="161"/>
      <c r="Q196" s="161"/>
      <c r="R196" s="161"/>
      <c r="S196" s="161"/>
      <c r="T196" s="161"/>
      <c r="U196" s="161"/>
      <c r="V196" s="161"/>
      <c r="W196" s="161"/>
      <c r="X196" s="161"/>
      <c r="Y196" s="161"/>
      <c r="Z196" s="161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  <c r="AK196" s="161"/>
      <c r="AL196" s="161"/>
      <c r="AM196" s="161"/>
      <c r="AN196" s="161"/>
      <c r="AO196" s="161"/>
      <c r="AP196" s="161"/>
      <c r="AQ196" s="161"/>
      <c r="AR196" s="161"/>
      <c r="AS196" s="161"/>
      <c r="AT196" s="161"/>
      <c r="AU196" s="161"/>
      <c r="AV196" s="161"/>
      <c r="AW196" s="161"/>
      <c r="AX196" s="161"/>
      <c r="AY196" s="161"/>
      <c r="AZ196" s="161"/>
      <c r="BA196" s="161"/>
      <c r="BB196" s="161"/>
      <c r="BC196" s="161"/>
      <c r="BD196" s="161"/>
      <c r="BE196" s="161"/>
      <c r="BF196" s="161"/>
      <c r="BG196" s="161"/>
      <c r="BH196" s="161"/>
      <c r="BI196" s="161"/>
      <c r="BJ196" s="161"/>
      <c r="BK196" s="161"/>
      <c r="BL196" s="161"/>
      <c r="BM196" s="161"/>
      <c r="BN196" s="161"/>
      <c r="BO196" s="161"/>
      <c r="BP196" s="161"/>
      <c r="BQ196" s="161"/>
      <c r="BR196" s="161"/>
      <c r="BS196" s="161"/>
      <c r="BT196" s="161"/>
      <c r="BU196" s="161"/>
    </row>
    <row r="197" spans="15:73" x14ac:dyDescent="0.2">
      <c r="O197" s="161"/>
      <c r="P197" s="161"/>
      <c r="Q197" s="161"/>
      <c r="R197" s="161"/>
      <c r="S197" s="161"/>
      <c r="T197" s="161"/>
      <c r="U197" s="161"/>
      <c r="V197" s="161"/>
      <c r="W197" s="161"/>
      <c r="X197" s="161"/>
      <c r="Y197" s="161"/>
      <c r="Z197" s="161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  <c r="AK197" s="161"/>
      <c r="AL197" s="161"/>
      <c r="AM197" s="161"/>
      <c r="AN197" s="161"/>
      <c r="AO197" s="161"/>
      <c r="AP197" s="161"/>
      <c r="AQ197" s="161"/>
      <c r="AR197" s="161"/>
      <c r="AS197" s="161"/>
      <c r="AT197" s="161"/>
      <c r="AU197" s="161"/>
      <c r="AV197" s="161"/>
      <c r="AW197" s="161"/>
      <c r="AX197" s="161"/>
      <c r="AY197" s="161"/>
      <c r="AZ197" s="161"/>
      <c r="BA197" s="161"/>
      <c r="BB197" s="161"/>
      <c r="BC197" s="161"/>
      <c r="BD197" s="161"/>
      <c r="BE197" s="161"/>
      <c r="BF197" s="161"/>
      <c r="BG197" s="161"/>
      <c r="BH197" s="161"/>
      <c r="BI197" s="161"/>
      <c r="BJ197" s="161"/>
      <c r="BK197" s="161"/>
      <c r="BL197" s="161"/>
      <c r="BM197" s="161"/>
      <c r="BN197" s="161"/>
      <c r="BO197" s="161"/>
      <c r="BP197" s="161"/>
      <c r="BQ197" s="161"/>
      <c r="BR197" s="161"/>
      <c r="BS197" s="161"/>
      <c r="BT197" s="161"/>
      <c r="BU197" s="161"/>
    </row>
    <row r="198" spans="15:73" x14ac:dyDescent="0.2">
      <c r="O198" s="161"/>
      <c r="P198" s="161"/>
      <c r="Q198" s="161"/>
      <c r="R198" s="161"/>
      <c r="S198" s="161"/>
      <c r="T198" s="161"/>
      <c r="U198" s="161"/>
      <c r="V198" s="161"/>
      <c r="W198" s="161"/>
      <c r="X198" s="161"/>
      <c r="Y198" s="161"/>
      <c r="Z198" s="161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161"/>
      <c r="AK198" s="161"/>
      <c r="AL198" s="161"/>
      <c r="AM198" s="161"/>
      <c r="AN198" s="161"/>
      <c r="AO198" s="161"/>
      <c r="AP198" s="161"/>
      <c r="AQ198" s="161"/>
      <c r="AR198" s="161"/>
      <c r="AS198" s="161"/>
      <c r="AT198" s="161"/>
      <c r="AU198" s="161"/>
      <c r="AV198" s="161"/>
      <c r="AW198" s="161"/>
      <c r="AX198" s="161"/>
      <c r="AY198" s="161"/>
      <c r="AZ198" s="161"/>
      <c r="BA198" s="161"/>
      <c r="BB198" s="161"/>
      <c r="BC198" s="161"/>
      <c r="BD198" s="161"/>
      <c r="BE198" s="161"/>
      <c r="BF198" s="161"/>
      <c r="BG198" s="161"/>
      <c r="BH198" s="161"/>
      <c r="BI198" s="161"/>
      <c r="BJ198" s="161"/>
      <c r="BK198" s="161"/>
      <c r="BL198" s="161"/>
      <c r="BM198" s="161"/>
      <c r="BN198" s="161"/>
      <c r="BO198" s="161"/>
      <c r="BP198" s="161"/>
      <c r="BQ198" s="161"/>
      <c r="BR198" s="161"/>
      <c r="BS198" s="161"/>
      <c r="BT198" s="161"/>
      <c r="BU198" s="161"/>
    </row>
    <row r="199" spans="15:73" x14ac:dyDescent="0.2">
      <c r="O199" s="161"/>
      <c r="P199" s="161"/>
      <c r="Q199" s="161"/>
      <c r="R199" s="161"/>
      <c r="S199" s="161"/>
      <c r="T199" s="161"/>
      <c r="U199" s="161"/>
      <c r="V199" s="161"/>
      <c r="W199" s="161"/>
      <c r="X199" s="161"/>
      <c r="Y199" s="161"/>
      <c r="Z199" s="161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  <c r="AK199" s="161"/>
      <c r="AL199" s="161"/>
      <c r="AM199" s="161"/>
      <c r="AN199" s="161"/>
      <c r="AO199" s="161"/>
      <c r="AP199" s="161"/>
      <c r="AQ199" s="161"/>
      <c r="AR199" s="161"/>
      <c r="AS199" s="161"/>
      <c r="AT199" s="161"/>
      <c r="AU199" s="161"/>
      <c r="AV199" s="161"/>
      <c r="AW199" s="161"/>
      <c r="AX199" s="161"/>
      <c r="AY199" s="161"/>
      <c r="AZ199" s="161"/>
      <c r="BA199" s="161"/>
      <c r="BB199" s="161"/>
      <c r="BC199" s="161"/>
      <c r="BD199" s="161"/>
      <c r="BE199" s="161"/>
      <c r="BF199" s="161"/>
      <c r="BG199" s="161"/>
      <c r="BH199" s="161"/>
      <c r="BI199" s="161"/>
      <c r="BJ199" s="161"/>
      <c r="BK199" s="161"/>
      <c r="BL199" s="161"/>
      <c r="BM199" s="161"/>
      <c r="BN199" s="161"/>
      <c r="BO199" s="161"/>
      <c r="BP199" s="161"/>
      <c r="BQ199" s="161"/>
      <c r="BR199" s="161"/>
      <c r="BS199" s="161"/>
      <c r="BT199" s="161"/>
      <c r="BU199" s="161"/>
    </row>
    <row r="200" spans="15:73" x14ac:dyDescent="0.2">
      <c r="O200" s="161"/>
      <c r="P200" s="161"/>
      <c r="Q200" s="161"/>
      <c r="R200" s="161"/>
      <c r="S200" s="161"/>
      <c r="T200" s="161"/>
      <c r="U200" s="161"/>
      <c r="V200" s="161"/>
      <c r="W200" s="161"/>
      <c r="X200" s="161"/>
      <c r="Y200" s="161"/>
      <c r="Z200" s="161"/>
      <c r="AA200" s="161"/>
      <c r="AB200" s="161"/>
      <c r="AC200" s="161"/>
      <c r="AD200" s="161"/>
      <c r="AE200" s="161"/>
      <c r="AF200" s="161"/>
      <c r="AG200" s="161"/>
      <c r="AH200" s="161"/>
      <c r="AI200" s="161"/>
      <c r="AJ200" s="161"/>
      <c r="AK200" s="161"/>
      <c r="AL200" s="161"/>
      <c r="AM200" s="161"/>
      <c r="AN200" s="161"/>
      <c r="AO200" s="161"/>
      <c r="AP200" s="161"/>
      <c r="AQ200" s="161"/>
      <c r="AR200" s="161"/>
      <c r="AS200" s="161"/>
      <c r="AT200" s="161"/>
      <c r="AU200" s="161"/>
      <c r="AV200" s="161"/>
      <c r="AW200" s="161"/>
      <c r="AX200" s="161"/>
      <c r="AY200" s="161"/>
      <c r="AZ200" s="161"/>
      <c r="BA200" s="161"/>
      <c r="BB200" s="161"/>
      <c r="BC200" s="161"/>
      <c r="BD200" s="161"/>
      <c r="BE200" s="161"/>
      <c r="BF200" s="161"/>
      <c r="BG200" s="161"/>
      <c r="BH200" s="161"/>
      <c r="BI200" s="161"/>
      <c r="BJ200" s="161"/>
      <c r="BK200" s="161"/>
      <c r="BL200" s="161"/>
      <c r="BM200" s="161"/>
      <c r="BN200" s="161"/>
      <c r="BO200" s="161"/>
      <c r="BP200" s="161"/>
      <c r="BQ200" s="161"/>
      <c r="BR200" s="161"/>
      <c r="BS200" s="161"/>
      <c r="BT200" s="161"/>
      <c r="BU200" s="161"/>
    </row>
    <row r="201" spans="15:73" x14ac:dyDescent="0.2">
      <c r="O201" s="161"/>
      <c r="P201" s="161"/>
      <c r="Q201" s="161"/>
      <c r="R201" s="161"/>
      <c r="S201" s="161"/>
      <c r="T201" s="161"/>
      <c r="U201" s="161"/>
      <c r="V201" s="161"/>
      <c r="W201" s="161"/>
      <c r="X201" s="161"/>
      <c r="Y201" s="161"/>
      <c r="Z201" s="161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  <c r="AK201" s="161"/>
      <c r="AL201" s="161"/>
      <c r="AM201" s="161"/>
      <c r="AN201" s="161"/>
      <c r="AO201" s="161"/>
      <c r="AP201" s="161"/>
      <c r="AQ201" s="161"/>
      <c r="AR201" s="161"/>
      <c r="AS201" s="161"/>
      <c r="AT201" s="161"/>
      <c r="AU201" s="161"/>
      <c r="AV201" s="161"/>
      <c r="AW201" s="161"/>
      <c r="AX201" s="161"/>
      <c r="AY201" s="161"/>
      <c r="AZ201" s="161"/>
      <c r="BA201" s="161"/>
      <c r="BB201" s="161"/>
      <c r="BC201" s="161"/>
      <c r="BD201" s="161"/>
      <c r="BE201" s="161"/>
      <c r="BF201" s="161"/>
      <c r="BG201" s="161"/>
      <c r="BH201" s="161"/>
      <c r="BI201" s="161"/>
      <c r="BJ201" s="161"/>
      <c r="BK201" s="161"/>
      <c r="BL201" s="161"/>
      <c r="BM201" s="161"/>
      <c r="BN201" s="161"/>
      <c r="BO201" s="161"/>
      <c r="BP201" s="161"/>
      <c r="BQ201" s="161"/>
      <c r="BR201" s="161"/>
      <c r="BS201" s="161"/>
      <c r="BT201" s="161"/>
      <c r="BU201" s="161"/>
    </row>
    <row r="202" spans="15:73" x14ac:dyDescent="0.2">
      <c r="O202" s="161"/>
      <c r="P202" s="161"/>
      <c r="Q202" s="161"/>
      <c r="R202" s="161"/>
      <c r="S202" s="161"/>
      <c r="T202" s="161"/>
      <c r="U202" s="161"/>
      <c r="V202" s="161"/>
      <c r="W202" s="161"/>
      <c r="X202" s="161"/>
      <c r="Y202" s="161"/>
      <c r="Z202" s="161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  <c r="AK202" s="161"/>
      <c r="AL202" s="161"/>
      <c r="AM202" s="161"/>
      <c r="AN202" s="161"/>
      <c r="AO202" s="161"/>
      <c r="AP202" s="161"/>
      <c r="AQ202" s="161"/>
      <c r="AR202" s="161"/>
      <c r="AS202" s="161"/>
      <c r="AT202" s="161"/>
      <c r="AU202" s="161"/>
      <c r="AV202" s="161"/>
      <c r="AW202" s="161"/>
      <c r="AX202" s="161"/>
      <c r="AY202" s="161"/>
      <c r="AZ202" s="161"/>
      <c r="BA202" s="161"/>
      <c r="BB202" s="161"/>
      <c r="BC202" s="161"/>
      <c r="BD202" s="161"/>
      <c r="BE202" s="161"/>
      <c r="BF202" s="161"/>
      <c r="BG202" s="161"/>
      <c r="BH202" s="161"/>
      <c r="BI202" s="161"/>
      <c r="BJ202" s="161"/>
      <c r="BK202" s="161"/>
      <c r="BL202" s="161"/>
      <c r="BM202" s="161"/>
      <c r="BN202" s="161"/>
      <c r="BO202" s="161"/>
      <c r="BP202" s="161"/>
      <c r="BQ202" s="161"/>
      <c r="BR202" s="161"/>
      <c r="BS202" s="161"/>
      <c r="BT202" s="161"/>
      <c r="BU202" s="161"/>
    </row>
    <row r="203" spans="15:73" x14ac:dyDescent="0.2">
      <c r="O203" s="161"/>
      <c r="P203" s="161"/>
      <c r="Q203" s="161"/>
      <c r="R203" s="161"/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1"/>
      <c r="BC203" s="161"/>
      <c r="BD203" s="161"/>
      <c r="BE203" s="161"/>
      <c r="BF203" s="161"/>
      <c r="BG203" s="161"/>
      <c r="BH203" s="161"/>
      <c r="BI203" s="161"/>
      <c r="BJ203" s="161"/>
      <c r="BK203" s="161"/>
      <c r="BL203" s="161"/>
      <c r="BM203" s="161"/>
      <c r="BN203" s="161"/>
      <c r="BO203" s="161"/>
      <c r="BP203" s="161"/>
      <c r="BQ203" s="161"/>
      <c r="BR203" s="161"/>
      <c r="BS203" s="161"/>
      <c r="BT203" s="161"/>
      <c r="BU203" s="161"/>
    </row>
    <row r="204" spans="15:73" x14ac:dyDescent="0.2">
      <c r="O204" s="161"/>
      <c r="P204" s="161"/>
      <c r="Q204" s="161"/>
      <c r="R204" s="161"/>
      <c r="S204" s="161"/>
      <c r="T204" s="161"/>
      <c r="U204" s="161"/>
      <c r="V204" s="161"/>
      <c r="W204" s="161"/>
      <c r="X204" s="161"/>
      <c r="Y204" s="161"/>
      <c r="Z204" s="161"/>
      <c r="AA204" s="161"/>
      <c r="AB204" s="161"/>
      <c r="AC204" s="161"/>
      <c r="AD204" s="161"/>
      <c r="AE204" s="161"/>
      <c r="AF204" s="161"/>
      <c r="AG204" s="161"/>
      <c r="AH204" s="161"/>
      <c r="AI204" s="161"/>
      <c r="AJ204" s="161"/>
      <c r="AK204" s="161"/>
      <c r="AL204" s="161"/>
      <c r="AM204" s="161"/>
      <c r="AN204" s="161"/>
      <c r="AO204" s="161"/>
      <c r="AP204" s="161"/>
      <c r="AQ204" s="161"/>
      <c r="AR204" s="161"/>
      <c r="AS204" s="161"/>
      <c r="AT204" s="161"/>
      <c r="AU204" s="161"/>
      <c r="AV204" s="161"/>
      <c r="AW204" s="161"/>
      <c r="AX204" s="161"/>
      <c r="AY204" s="161"/>
      <c r="AZ204" s="161"/>
      <c r="BA204" s="161"/>
      <c r="BB204" s="161"/>
      <c r="BC204" s="161"/>
      <c r="BD204" s="161"/>
      <c r="BE204" s="161"/>
      <c r="BF204" s="161"/>
      <c r="BG204" s="161"/>
      <c r="BH204" s="161"/>
      <c r="BI204" s="161"/>
      <c r="BJ204" s="161"/>
      <c r="BK204" s="161"/>
      <c r="BL204" s="161"/>
      <c r="BM204" s="161"/>
      <c r="BN204" s="161"/>
      <c r="BO204" s="161"/>
      <c r="BP204" s="161"/>
      <c r="BQ204" s="161"/>
      <c r="BR204" s="161"/>
      <c r="BS204" s="161"/>
      <c r="BT204" s="161"/>
      <c r="BU204" s="161"/>
    </row>
    <row r="205" spans="15:73" x14ac:dyDescent="0.2">
      <c r="O205" s="161"/>
      <c r="P205" s="161"/>
      <c r="Q205" s="161"/>
      <c r="R205" s="161"/>
      <c r="S205" s="161"/>
      <c r="T205" s="161"/>
      <c r="U205" s="161"/>
      <c r="V205" s="161"/>
      <c r="W205" s="161"/>
      <c r="X205" s="161"/>
      <c r="Y205" s="161"/>
      <c r="Z205" s="161"/>
      <c r="AA205" s="161"/>
      <c r="AB205" s="161"/>
      <c r="AC205" s="161"/>
      <c r="AD205" s="161"/>
      <c r="AE205" s="161"/>
      <c r="AF205" s="161"/>
      <c r="AG205" s="161"/>
      <c r="AH205" s="161"/>
      <c r="AI205" s="161"/>
      <c r="AJ205" s="161"/>
      <c r="AK205" s="161"/>
      <c r="AL205" s="161"/>
      <c r="AM205" s="161"/>
      <c r="AN205" s="161"/>
      <c r="AO205" s="161"/>
      <c r="AP205" s="161"/>
      <c r="AQ205" s="161"/>
      <c r="AR205" s="161"/>
      <c r="AS205" s="161"/>
      <c r="AT205" s="161"/>
      <c r="AU205" s="161"/>
      <c r="AV205" s="161"/>
      <c r="AW205" s="161"/>
      <c r="AX205" s="161"/>
      <c r="AY205" s="161"/>
      <c r="AZ205" s="161"/>
      <c r="BA205" s="161"/>
      <c r="BB205" s="161"/>
      <c r="BC205" s="161"/>
      <c r="BD205" s="161"/>
      <c r="BE205" s="161"/>
      <c r="BF205" s="161"/>
      <c r="BG205" s="161"/>
      <c r="BH205" s="161"/>
      <c r="BI205" s="161"/>
      <c r="BJ205" s="161"/>
      <c r="BK205" s="161"/>
      <c r="BL205" s="161"/>
      <c r="BM205" s="161"/>
      <c r="BN205" s="161"/>
      <c r="BO205" s="161"/>
      <c r="BP205" s="161"/>
      <c r="BQ205" s="161"/>
      <c r="BR205" s="161"/>
      <c r="BS205" s="161"/>
      <c r="BT205" s="161"/>
      <c r="BU205" s="161"/>
    </row>
    <row r="206" spans="15:73" x14ac:dyDescent="0.2">
      <c r="O206" s="161"/>
      <c r="P206" s="161"/>
      <c r="Q206" s="161"/>
      <c r="R206" s="161"/>
      <c r="S206" s="161"/>
      <c r="T206" s="161"/>
      <c r="U206" s="161"/>
      <c r="V206" s="161"/>
      <c r="W206" s="161"/>
      <c r="X206" s="161"/>
      <c r="Y206" s="161"/>
      <c r="Z206" s="161"/>
      <c r="AA206" s="161"/>
      <c r="AB206" s="161"/>
      <c r="AC206" s="161"/>
      <c r="AD206" s="161"/>
      <c r="AE206" s="161"/>
      <c r="AF206" s="161"/>
      <c r="AG206" s="161"/>
      <c r="AH206" s="161"/>
      <c r="AI206" s="161"/>
      <c r="AJ206" s="161"/>
      <c r="AK206" s="161"/>
      <c r="AL206" s="161"/>
      <c r="AM206" s="161"/>
      <c r="AN206" s="161"/>
      <c r="AO206" s="161"/>
      <c r="AP206" s="161"/>
      <c r="AQ206" s="161"/>
      <c r="AR206" s="161"/>
      <c r="AS206" s="161"/>
      <c r="AT206" s="161"/>
      <c r="AU206" s="161"/>
      <c r="AV206" s="161"/>
      <c r="AW206" s="161"/>
      <c r="AX206" s="161"/>
      <c r="AY206" s="161"/>
      <c r="AZ206" s="161"/>
      <c r="BA206" s="161"/>
      <c r="BB206" s="161"/>
      <c r="BC206" s="161"/>
      <c r="BD206" s="161"/>
      <c r="BE206" s="161"/>
      <c r="BF206" s="161"/>
      <c r="BG206" s="161"/>
      <c r="BH206" s="161"/>
      <c r="BI206" s="161"/>
      <c r="BJ206" s="161"/>
      <c r="BK206" s="161"/>
      <c r="BL206" s="161"/>
      <c r="BM206" s="161"/>
      <c r="BN206" s="161"/>
      <c r="BO206" s="161"/>
      <c r="BP206" s="161"/>
      <c r="BQ206" s="161"/>
      <c r="BR206" s="161"/>
      <c r="BS206" s="161"/>
      <c r="BT206" s="161"/>
      <c r="BU206" s="161"/>
    </row>
    <row r="207" spans="15:73" x14ac:dyDescent="0.2">
      <c r="O207" s="161"/>
      <c r="P207" s="161"/>
      <c r="Q207" s="161"/>
      <c r="R207" s="161"/>
      <c r="S207" s="161"/>
      <c r="T207" s="161"/>
      <c r="U207" s="161"/>
      <c r="V207" s="161"/>
      <c r="W207" s="161"/>
      <c r="X207" s="161"/>
      <c r="Y207" s="161"/>
      <c r="Z207" s="161"/>
      <c r="AA207" s="161"/>
      <c r="AB207" s="161"/>
      <c r="AC207" s="161"/>
      <c r="AD207" s="161"/>
      <c r="AE207" s="161"/>
      <c r="AF207" s="161"/>
      <c r="AG207" s="161"/>
      <c r="AH207" s="161"/>
      <c r="AI207" s="161"/>
      <c r="AJ207" s="161"/>
      <c r="AK207" s="161"/>
      <c r="AL207" s="161"/>
      <c r="AM207" s="161"/>
      <c r="AN207" s="161"/>
      <c r="AO207" s="161"/>
      <c r="AP207" s="161"/>
      <c r="AQ207" s="161"/>
      <c r="AR207" s="161"/>
      <c r="AS207" s="161"/>
      <c r="AT207" s="161"/>
      <c r="AU207" s="161"/>
      <c r="AV207" s="161"/>
      <c r="AW207" s="161"/>
      <c r="AX207" s="161"/>
      <c r="AY207" s="161"/>
      <c r="AZ207" s="161"/>
      <c r="BA207" s="161"/>
      <c r="BB207" s="161"/>
      <c r="BC207" s="161"/>
      <c r="BD207" s="161"/>
      <c r="BE207" s="161"/>
      <c r="BF207" s="161"/>
      <c r="BG207" s="161"/>
      <c r="BH207" s="161"/>
      <c r="BI207" s="161"/>
      <c r="BJ207" s="161"/>
      <c r="BK207" s="161"/>
      <c r="BL207" s="161"/>
      <c r="BM207" s="161"/>
      <c r="BN207" s="161"/>
      <c r="BO207" s="161"/>
      <c r="BP207" s="161"/>
      <c r="BQ207" s="161"/>
      <c r="BR207" s="161"/>
      <c r="BS207" s="161"/>
      <c r="BT207" s="161"/>
      <c r="BU207" s="161"/>
    </row>
    <row r="208" spans="15:73" x14ac:dyDescent="0.2">
      <c r="O208" s="161"/>
      <c r="P208" s="161"/>
      <c r="Q208" s="161"/>
      <c r="R208" s="161"/>
      <c r="S208" s="161"/>
      <c r="T208" s="161"/>
      <c r="U208" s="161"/>
      <c r="V208" s="161"/>
      <c r="W208" s="161"/>
      <c r="X208" s="161"/>
      <c r="Y208" s="161"/>
      <c r="Z208" s="161"/>
      <c r="AA208" s="161"/>
      <c r="AB208" s="161"/>
      <c r="AC208" s="161"/>
      <c r="AD208" s="161"/>
      <c r="AE208" s="161"/>
      <c r="AF208" s="161"/>
      <c r="AG208" s="161"/>
      <c r="AH208" s="161"/>
      <c r="AI208" s="161"/>
      <c r="AJ208" s="161"/>
      <c r="AK208" s="161"/>
      <c r="AL208" s="161"/>
      <c r="AM208" s="161"/>
      <c r="AN208" s="161"/>
      <c r="AO208" s="161"/>
      <c r="AP208" s="161"/>
      <c r="AQ208" s="161"/>
      <c r="AR208" s="161"/>
      <c r="AS208" s="161"/>
      <c r="AT208" s="161"/>
      <c r="AU208" s="161"/>
      <c r="AV208" s="161"/>
      <c r="AW208" s="161"/>
      <c r="AX208" s="161"/>
      <c r="AY208" s="161"/>
      <c r="AZ208" s="161"/>
      <c r="BA208" s="161"/>
      <c r="BB208" s="161"/>
      <c r="BC208" s="161"/>
      <c r="BD208" s="161"/>
      <c r="BE208" s="161"/>
      <c r="BF208" s="161"/>
      <c r="BG208" s="161"/>
      <c r="BH208" s="161"/>
      <c r="BI208" s="161"/>
      <c r="BJ208" s="161"/>
      <c r="BK208" s="161"/>
      <c r="BL208" s="161"/>
      <c r="BM208" s="161"/>
      <c r="BN208" s="161"/>
      <c r="BO208" s="161"/>
      <c r="BP208" s="161"/>
      <c r="BQ208" s="161"/>
      <c r="BR208" s="161"/>
      <c r="BS208" s="161"/>
      <c r="BT208" s="161"/>
      <c r="BU208" s="161"/>
    </row>
    <row r="209" spans="15:73" x14ac:dyDescent="0.2">
      <c r="O209" s="161"/>
      <c r="P209" s="161"/>
      <c r="Q209" s="161"/>
      <c r="R209" s="161"/>
      <c r="S209" s="161"/>
      <c r="T209" s="161"/>
      <c r="U209" s="161"/>
      <c r="V209" s="161"/>
      <c r="W209" s="161"/>
      <c r="X209" s="161"/>
      <c r="Y209" s="161"/>
      <c r="Z209" s="161"/>
      <c r="AA209" s="161"/>
      <c r="AB209" s="161"/>
      <c r="AC209" s="161"/>
      <c r="AD209" s="161"/>
      <c r="AE209" s="161"/>
      <c r="AF209" s="161"/>
      <c r="AG209" s="161"/>
      <c r="AH209" s="161"/>
      <c r="AI209" s="161"/>
      <c r="AJ209" s="161"/>
      <c r="AK209" s="161"/>
      <c r="AL209" s="161"/>
      <c r="AM209" s="161"/>
      <c r="AN209" s="161"/>
      <c r="AO209" s="161"/>
      <c r="AP209" s="161"/>
      <c r="AQ209" s="161"/>
      <c r="AR209" s="161"/>
      <c r="AS209" s="161"/>
      <c r="AT209" s="161"/>
      <c r="AU209" s="161"/>
      <c r="AV209" s="161"/>
      <c r="AW209" s="161"/>
      <c r="AX209" s="161"/>
      <c r="AY209" s="161"/>
      <c r="AZ209" s="161"/>
      <c r="BA209" s="161"/>
      <c r="BB209" s="161"/>
      <c r="BC209" s="161"/>
      <c r="BD209" s="161"/>
      <c r="BE209" s="161"/>
      <c r="BF209" s="161"/>
      <c r="BG209" s="161"/>
      <c r="BH209" s="161"/>
      <c r="BI209" s="161"/>
      <c r="BJ209" s="161"/>
      <c r="BK209" s="161"/>
      <c r="BL209" s="161"/>
      <c r="BM209" s="161"/>
      <c r="BN209" s="161"/>
      <c r="BO209" s="161"/>
      <c r="BP209" s="161"/>
      <c r="BQ209" s="161"/>
      <c r="BR209" s="161"/>
      <c r="BS209" s="161"/>
      <c r="BT209" s="161"/>
      <c r="BU209" s="161"/>
    </row>
    <row r="210" spans="15:73" x14ac:dyDescent="0.2">
      <c r="O210" s="161"/>
      <c r="P210" s="161"/>
      <c r="Q210" s="161"/>
      <c r="R210" s="161"/>
      <c r="S210" s="161"/>
      <c r="T210" s="161"/>
      <c r="U210" s="161"/>
      <c r="V210" s="161"/>
      <c r="W210" s="161"/>
      <c r="X210" s="161"/>
      <c r="Y210" s="161"/>
      <c r="Z210" s="161"/>
      <c r="AA210" s="161"/>
      <c r="AB210" s="161"/>
      <c r="AC210" s="161"/>
      <c r="AD210" s="161"/>
      <c r="AE210" s="161"/>
      <c r="AF210" s="161"/>
      <c r="AG210" s="161"/>
      <c r="AH210" s="161"/>
      <c r="AI210" s="161"/>
      <c r="AJ210" s="161"/>
      <c r="AK210" s="161"/>
      <c r="AL210" s="161"/>
      <c r="AM210" s="161"/>
      <c r="AN210" s="161"/>
      <c r="AO210" s="161"/>
      <c r="AP210" s="161"/>
      <c r="AQ210" s="161"/>
      <c r="AR210" s="161"/>
      <c r="AS210" s="161"/>
      <c r="AT210" s="161"/>
      <c r="AU210" s="161"/>
      <c r="AV210" s="161"/>
      <c r="AW210" s="161"/>
      <c r="AX210" s="161"/>
      <c r="AY210" s="161"/>
      <c r="AZ210" s="161"/>
      <c r="BA210" s="161"/>
      <c r="BB210" s="161"/>
      <c r="BC210" s="161"/>
      <c r="BD210" s="161"/>
      <c r="BE210" s="161"/>
      <c r="BF210" s="161"/>
      <c r="BG210" s="161"/>
      <c r="BH210" s="161"/>
      <c r="BI210" s="161"/>
      <c r="BJ210" s="161"/>
      <c r="BK210" s="161"/>
      <c r="BL210" s="161"/>
      <c r="BM210" s="161"/>
      <c r="BN210" s="161"/>
      <c r="BO210" s="161"/>
      <c r="BP210" s="161"/>
      <c r="BQ210" s="161"/>
      <c r="BR210" s="161"/>
      <c r="BS210" s="161"/>
      <c r="BT210" s="161"/>
      <c r="BU210" s="161"/>
    </row>
    <row r="211" spans="15:73" x14ac:dyDescent="0.2">
      <c r="O211" s="161"/>
      <c r="P211" s="161"/>
      <c r="Q211" s="161"/>
      <c r="R211" s="161"/>
      <c r="S211" s="161"/>
      <c r="T211" s="161"/>
      <c r="U211" s="161"/>
      <c r="V211" s="161"/>
      <c r="W211" s="161"/>
      <c r="X211" s="161"/>
      <c r="Y211" s="161"/>
      <c r="Z211" s="161"/>
      <c r="AA211" s="161"/>
      <c r="AB211" s="161"/>
      <c r="AC211" s="161"/>
      <c r="AD211" s="161"/>
      <c r="AE211" s="161"/>
      <c r="AF211" s="161"/>
      <c r="AG211" s="161"/>
      <c r="AH211" s="161"/>
      <c r="AI211" s="161"/>
      <c r="AJ211" s="161"/>
      <c r="AK211" s="161"/>
      <c r="AL211" s="161"/>
      <c r="AM211" s="161"/>
      <c r="AN211" s="161"/>
      <c r="AO211" s="161"/>
      <c r="AP211" s="161"/>
      <c r="AQ211" s="161"/>
      <c r="AR211" s="161"/>
      <c r="AS211" s="161"/>
      <c r="AT211" s="161"/>
      <c r="AU211" s="161"/>
      <c r="AV211" s="161"/>
      <c r="AW211" s="161"/>
      <c r="AX211" s="161"/>
      <c r="AY211" s="161"/>
      <c r="AZ211" s="161"/>
      <c r="BA211" s="161"/>
      <c r="BB211" s="161"/>
      <c r="BC211" s="161"/>
      <c r="BD211" s="161"/>
      <c r="BE211" s="161"/>
      <c r="BF211" s="161"/>
      <c r="BG211" s="161"/>
      <c r="BH211" s="161"/>
      <c r="BI211" s="161"/>
      <c r="BJ211" s="161"/>
      <c r="BK211" s="161"/>
      <c r="BL211" s="161"/>
      <c r="BM211" s="161"/>
      <c r="BN211" s="161"/>
      <c r="BO211" s="161"/>
      <c r="BP211" s="161"/>
      <c r="BQ211" s="161"/>
      <c r="BR211" s="161"/>
      <c r="BS211" s="161"/>
      <c r="BT211" s="161"/>
      <c r="BU211" s="161"/>
    </row>
    <row r="212" spans="15:73" x14ac:dyDescent="0.2">
      <c r="O212" s="161"/>
      <c r="P212" s="161"/>
      <c r="Q212" s="161"/>
      <c r="R212" s="161"/>
      <c r="S212" s="161"/>
      <c r="T212" s="161"/>
      <c r="U212" s="161"/>
      <c r="V212" s="161"/>
      <c r="W212" s="161"/>
      <c r="X212" s="161"/>
      <c r="Y212" s="161"/>
      <c r="Z212" s="161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1"/>
      <c r="AK212" s="161"/>
      <c r="AL212" s="161"/>
      <c r="AM212" s="161"/>
      <c r="AN212" s="161"/>
      <c r="AO212" s="161"/>
      <c r="AP212" s="161"/>
      <c r="AQ212" s="161"/>
      <c r="AR212" s="161"/>
      <c r="AS212" s="161"/>
      <c r="AT212" s="161"/>
      <c r="AU212" s="161"/>
      <c r="AV212" s="161"/>
      <c r="AW212" s="161"/>
      <c r="AX212" s="161"/>
      <c r="AY212" s="161"/>
      <c r="AZ212" s="161"/>
      <c r="BA212" s="161"/>
      <c r="BB212" s="161"/>
      <c r="BC212" s="161"/>
      <c r="BD212" s="161"/>
      <c r="BE212" s="161"/>
      <c r="BF212" s="161"/>
      <c r="BG212" s="161"/>
      <c r="BH212" s="161"/>
      <c r="BI212" s="161"/>
      <c r="BJ212" s="161"/>
      <c r="BK212" s="161"/>
      <c r="BL212" s="161"/>
      <c r="BM212" s="161"/>
      <c r="BN212" s="161"/>
      <c r="BO212" s="161"/>
      <c r="BP212" s="161"/>
      <c r="BQ212" s="161"/>
      <c r="BR212" s="161"/>
      <c r="BS212" s="161"/>
      <c r="BT212" s="161"/>
      <c r="BU212" s="161"/>
    </row>
    <row r="213" spans="15:73" x14ac:dyDescent="0.2">
      <c r="O213" s="161"/>
      <c r="P213" s="161"/>
      <c r="Q213" s="161"/>
      <c r="R213" s="161"/>
      <c r="S213" s="161"/>
      <c r="T213" s="161"/>
      <c r="U213" s="161"/>
      <c r="V213" s="161"/>
      <c r="W213" s="161"/>
      <c r="X213" s="161"/>
      <c r="Y213" s="161"/>
      <c r="Z213" s="161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1"/>
      <c r="AK213" s="161"/>
      <c r="AL213" s="161"/>
      <c r="AM213" s="161"/>
      <c r="AN213" s="161"/>
      <c r="AO213" s="161"/>
      <c r="AP213" s="161"/>
      <c r="AQ213" s="161"/>
      <c r="AR213" s="161"/>
      <c r="AS213" s="161"/>
      <c r="AT213" s="161"/>
      <c r="AU213" s="161"/>
      <c r="AV213" s="161"/>
      <c r="AW213" s="161"/>
      <c r="AX213" s="161"/>
      <c r="AY213" s="161"/>
      <c r="AZ213" s="161"/>
      <c r="BA213" s="161"/>
      <c r="BB213" s="161"/>
      <c r="BC213" s="161"/>
      <c r="BD213" s="161"/>
      <c r="BE213" s="161"/>
      <c r="BF213" s="161"/>
      <c r="BG213" s="161"/>
      <c r="BH213" s="161"/>
      <c r="BI213" s="161"/>
      <c r="BJ213" s="161"/>
      <c r="BK213" s="161"/>
      <c r="BL213" s="161"/>
      <c r="BM213" s="161"/>
      <c r="BN213" s="161"/>
      <c r="BO213" s="161"/>
      <c r="BP213" s="161"/>
      <c r="BQ213" s="161"/>
      <c r="BR213" s="161"/>
      <c r="BS213" s="161"/>
      <c r="BT213" s="161"/>
      <c r="BU213" s="161"/>
    </row>
    <row r="214" spans="15:73" x14ac:dyDescent="0.2">
      <c r="O214" s="161"/>
      <c r="P214" s="161"/>
      <c r="Q214" s="161"/>
      <c r="R214" s="161"/>
      <c r="S214" s="161"/>
      <c r="T214" s="161"/>
      <c r="U214" s="161"/>
      <c r="V214" s="161"/>
      <c r="W214" s="161"/>
      <c r="X214" s="161"/>
      <c r="Y214" s="161"/>
      <c r="Z214" s="161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1"/>
      <c r="AK214" s="161"/>
      <c r="AL214" s="161"/>
      <c r="AM214" s="161"/>
      <c r="AN214" s="161"/>
      <c r="AO214" s="161"/>
      <c r="AP214" s="161"/>
      <c r="AQ214" s="161"/>
      <c r="AR214" s="161"/>
      <c r="AS214" s="161"/>
      <c r="AT214" s="161"/>
      <c r="AU214" s="161"/>
      <c r="AV214" s="161"/>
      <c r="AW214" s="161"/>
      <c r="AX214" s="161"/>
      <c r="AY214" s="161"/>
      <c r="AZ214" s="161"/>
      <c r="BA214" s="161"/>
      <c r="BB214" s="161"/>
      <c r="BC214" s="161"/>
      <c r="BD214" s="161"/>
      <c r="BE214" s="161"/>
      <c r="BF214" s="161"/>
      <c r="BG214" s="161"/>
      <c r="BH214" s="161"/>
      <c r="BI214" s="161"/>
      <c r="BJ214" s="161"/>
      <c r="BK214" s="161"/>
      <c r="BL214" s="161"/>
      <c r="BM214" s="161"/>
      <c r="BN214" s="161"/>
      <c r="BO214" s="161"/>
      <c r="BP214" s="161"/>
      <c r="BQ214" s="161"/>
      <c r="BR214" s="161"/>
      <c r="BS214" s="161"/>
      <c r="BT214" s="161"/>
      <c r="BU214" s="161"/>
    </row>
    <row r="215" spans="15:73" x14ac:dyDescent="0.2">
      <c r="O215" s="161"/>
      <c r="P215" s="161"/>
      <c r="Q215" s="161"/>
      <c r="R215" s="161"/>
      <c r="S215" s="161"/>
      <c r="T215" s="161"/>
      <c r="U215" s="161"/>
      <c r="V215" s="161"/>
      <c r="W215" s="161"/>
      <c r="X215" s="161"/>
      <c r="Y215" s="161"/>
      <c r="Z215" s="161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1"/>
      <c r="AK215" s="161"/>
      <c r="AL215" s="161"/>
      <c r="AM215" s="161"/>
      <c r="AN215" s="161"/>
      <c r="AO215" s="161"/>
      <c r="AP215" s="161"/>
      <c r="AQ215" s="161"/>
      <c r="AR215" s="161"/>
      <c r="AS215" s="161"/>
      <c r="AT215" s="161"/>
      <c r="AU215" s="161"/>
      <c r="AV215" s="161"/>
      <c r="AW215" s="161"/>
      <c r="AX215" s="161"/>
      <c r="AY215" s="161"/>
      <c r="AZ215" s="161"/>
      <c r="BA215" s="161"/>
      <c r="BB215" s="161"/>
      <c r="BC215" s="161"/>
      <c r="BD215" s="161"/>
      <c r="BE215" s="161"/>
      <c r="BF215" s="161"/>
      <c r="BG215" s="161"/>
      <c r="BH215" s="161"/>
      <c r="BI215" s="161"/>
      <c r="BJ215" s="161"/>
      <c r="BK215" s="161"/>
      <c r="BL215" s="161"/>
      <c r="BM215" s="161"/>
      <c r="BN215" s="161"/>
      <c r="BO215" s="161"/>
      <c r="BP215" s="161"/>
      <c r="BQ215" s="161"/>
      <c r="BR215" s="161"/>
      <c r="BS215" s="161"/>
      <c r="BT215" s="161"/>
      <c r="BU215" s="161"/>
    </row>
    <row r="216" spans="15:73" x14ac:dyDescent="0.2">
      <c r="O216" s="161"/>
      <c r="P216" s="161"/>
      <c r="Q216" s="161"/>
      <c r="R216" s="161"/>
      <c r="S216" s="161"/>
      <c r="T216" s="161"/>
      <c r="U216" s="161"/>
      <c r="V216" s="161"/>
      <c r="W216" s="161"/>
      <c r="X216" s="161"/>
      <c r="Y216" s="161"/>
      <c r="Z216" s="161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  <c r="AK216" s="161"/>
      <c r="AL216" s="161"/>
      <c r="AM216" s="161"/>
      <c r="AN216" s="161"/>
      <c r="AO216" s="161"/>
      <c r="AP216" s="161"/>
      <c r="AQ216" s="161"/>
      <c r="AR216" s="161"/>
      <c r="AS216" s="161"/>
      <c r="AT216" s="161"/>
      <c r="AU216" s="161"/>
      <c r="AV216" s="161"/>
      <c r="AW216" s="161"/>
      <c r="AX216" s="161"/>
      <c r="AY216" s="161"/>
      <c r="AZ216" s="161"/>
      <c r="BA216" s="161"/>
      <c r="BB216" s="161"/>
      <c r="BC216" s="161"/>
      <c r="BD216" s="161"/>
      <c r="BE216" s="161"/>
      <c r="BF216" s="161"/>
      <c r="BG216" s="161"/>
      <c r="BH216" s="161"/>
      <c r="BI216" s="161"/>
      <c r="BJ216" s="161"/>
      <c r="BK216" s="161"/>
      <c r="BL216" s="161"/>
      <c r="BM216" s="161"/>
      <c r="BN216" s="161"/>
      <c r="BO216" s="161"/>
      <c r="BP216" s="161"/>
      <c r="BQ216" s="161"/>
      <c r="BR216" s="161"/>
      <c r="BS216" s="161"/>
      <c r="BT216" s="161"/>
      <c r="BU216" s="161"/>
    </row>
    <row r="217" spans="15:73" x14ac:dyDescent="0.2">
      <c r="O217" s="161"/>
      <c r="P217" s="161"/>
      <c r="Q217" s="161"/>
      <c r="R217" s="161"/>
      <c r="S217" s="161"/>
      <c r="T217" s="161"/>
      <c r="U217" s="161"/>
      <c r="V217" s="161"/>
      <c r="W217" s="161"/>
      <c r="X217" s="161"/>
      <c r="Y217" s="161"/>
      <c r="Z217" s="161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  <c r="AK217" s="161"/>
      <c r="AL217" s="161"/>
      <c r="AM217" s="161"/>
      <c r="AN217" s="161"/>
      <c r="AO217" s="161"/>
      <c r="AP217" s="161"/>
      <c r="AQ217" s="161"/>
      <c r="AR217" s="161"/>
      <c r="AS217" s="161"/>
      <c r="AT217" s="161"/>
      <c r="AU217" s="161"/>
      <c r="AV217" s="161"/>
      <c r="AW217" s="161"/>
      <c r="AX217" s="161"/>
      <c r="AY217" s="161"/>
      <c r="AZ217" s="161"/>
      <c r="BA217" s="161"/>
      <c r="BB217" s="161"/>
      <c r="BC217" s="161"/>
      <c r="BD217" s="161"/>
      <c r="BE217" s="161"/>
      <c r="BF217" s="161"/>
      <c r="BG217" s="161"/>
      <c r="BH217" s="161"/>
      <c r="BI217" s="161"/>
      <c r="BJ217" s="161"/>
      <c r="BK217" s="161"/>
      <c r="BL217" s="161"/>
      <c r="BM217" s="161"/>
      <c r="BN217" s="161"/>
      <c r="BO217" s="161"/>
      <c r="BP217" s="161"/>
      <c r="BQ217" s="161"/>
      <c r="BR217" s="161"/>
      <c r="BS217" s="161"/>
      <c r="BT217" s="161"/>
      <c r="BU217" s="161"/>
    </row>
    <row r="218" spans="15:73" x14ac:dyDescent="0.2">
      <c r="O218" s="161"/>
      <c r="P218" s="161"/>
      <c r="Q218" s="161"/>
      <c r="R218" s="161"/>
      <c r="S218" s="161"/>
      <c r="T218" s="161"/>
      <c r="U218" s="161"/>
      <c r="V218" s="161"/>
      <c r="W218" s="161"/>
      <c r="X218" s="161"/>
      <c r="Y218" s="161"/>
      <c r="Z218" s="161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  <c r="AK218" s="161"/>
      <c r="AL218" s="161"/>
      <c r="AM218" s="161"/>
      <c r="AN218" s="161"/>
      <c r="AO218" s="161"/>
      <c r="AP218" s="161"/>
      <c r="AQ218" s="161"/>
      <c r="AR218" s="161"/>
      <c r="AS218" s="161"/>
      <c r="AT218" s="161"/>
      <c r="AU218" s="161"/>
      <c r="AV218" s="161"/>
      <c r="AW218" s="161"/>
      <c r="AX218" s="161"/>
      <c r="AY218" s="161"/>
      <c r="AZ218" s="161"/>
      <c r="BA218" s="161"/>
      <c r="BB218" s="161"/>
      <c r="BC218" s="161"/>
      <c r="BD218" s="161"/>
      <c r="BE218" s="161"/>
      <c r="BF218" s="161"/>
      <c r="BG218" s="161"/>
      <c r="BH218" s="161"/>
      <c r="BI218" s="161"/>
      <c r="BJ218" s="161"/>
      <c r="BK218" s="161"/>
      <c r="BL218" s="161"/>
      <c r="BM218" s="161"/>
      <c r="BN218" s="161"/>
      <c r="BO218" s="161"/>
      <c r="BP218" s="161"/>
      <c r="BQ218" s="161"/>
      <c r="BR218" s="161"/>
      <c r="BS218" s="161"/>
      <c r="BT218" s="161"/>
      <c r="BU218" s="161"/>
    </row>
    <row r="219" spans="15:73" x14ac:dyDescent="0.2">
      <c r="O219" s="161"/>
      <c r="P219" s="161"/>
      <c r="Q219" s="161"/>
      <c r="R219" s="161"/>
      <c r="S219" s="161"/>
      <c r="T219" s="161"/>
      <c r="U219" s="161"/>
      <c r="V219" s="161"/>
      <c r="W219" s="161"/>
      <c r="X219" s="161"/>
      <c r="Y219" s="161"/>
      <c r="Z219" s="161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1"/>
      <c r="AK219" s="161"/>
      <c r="AL219" s="161"/>
      <c r="AM219" s="161"/>
      <c r="AN219" s="161"/>
      <c r="AO219" s="161"/>
      <c r="AP219" s="161"/>
      <c r="AQ219" s="161"/>
      <c r="AR219" s="161"/>
      <c r="AS219" s="161"/>
      <c r="AT219" s="161"/>
      <c r="AU219" s="161"/>
      <c r="AV219" s="161"/>
      <c r="AW219" s="161"/>
      <c r="AX219" s="161"/>
      <c r="AY219" s="161"/>
      <c r="AZ219" s="161"/>
      <c r="BA219" s="161"/>
      <c r="BB219" s="161"/>
      <c r="BC219" s="161"/>
      <c r="BD219" s="161"/>
      <c r="BE219" s="161"/>
      <c r="BF219" s="161"/>
      <c r="BG219" s="161"/>
      <c r="BH219" s="161"/>
      <c r="BI219" s="161"/>
      <c r="BJ219" s="161"/>
      <c r="BK219" s="161"/>
      <c r="BL219" s="161"/>
      <c r="BM219" s="161"/>
      <c r="BN219" s="161"/>
      <c r="BO219" s="161"/>
      <c r="BP219" s="161"/>
      <c r="BQ219" s="161"/>
      <c r="BR219" s="161"/>
      <c r="BS219" s="161"/>
      <c r="BT219" s="161"/>
      <c r="BU219" s="161"/>
    </row>
    <row r="220" spans="15:73" x14ac:dyDescent="0.2">
      <c r="O220" s="161"/>
      <c r="P220" s="161"/>
      <c r="Q220" s="161"/>
      <c r="R220" s="161"/>
      <c r="S220" s="161"/>
      <c r="T220" s="161"/>
      <c r="U220" s="161"/>
      <c r="V220" s="161"/>
      <c r="W220" s="161"/>
      <c r="X220" s="161"/>
      <c r="Y220" s="161"/>
      <c r="Z220" s="161"/>
      <c r="AA220" s="161"/>
      <c r="AB220" s="161"/>
      <c r="AC220" s="161"/>
      <c r="AD220" s="161"/>
      <c r="AE220" s="161"/>
      <c r="AF220" s="161"/>
      <c r="AG220" s="161"/>
      <c r="AH220" s="161"/>
      <c r="AI220" s="161"/>
      <c r="AJ220" s="161"/>
      <c r="AK220" s="161"/>
      <c r="AL220" s="161"/>
      <c r="AM220" s="161"/>
      <c r="AN220" s="161"/>
      <c r="AO220" s="161"/>
      <c r="AP220" s="161"/>
      <c r="AQ220" s="161"/>
      <c r="AR220" s="161"/>
      <c r="AS220" s="161"/>
      <c r="AT220" s="161"/>
      <c r="AU220" s="161"/>
      <c r="AV220" s="161"/>
      <c r="AW220" s="161"/>
      <c r="AX220" s="161"/>
      <c r="AY220" s="161"/>
      <c r="AZ220" s="161"/>
      <c r="BA220" s="161"/>
      <c r="BB220" s="161"/>
      <c r="BC220" s="161"/>
      <c r="BD220" s="161"/>
      <c r="BE220" s="161"/>
      <c r="BF220" s="161"/>
      <c r="BG220" s="161"/>
      <c r="BH220" s="161"/>
      <c r="BI220" s="161"/>
      <c r="BJ220" s="161"/>
      <c r="BK220" s="161"/>
      <c r="BL220" s="161"/>
      <c r="BM220" s="161"/>
      <c r="BN220" s="161"/>
      <c r="BO220" s="161"/>
      <c r="BP220" s="161"/>
      <c r="BQ220" s="161"/>
      <c r="BR220" s="161"/>
      <c r="BS220" s="161"/>
      <c r="BT220" s="161"/>
      <c r="BU220" s="161"/>
    </row>
    <row r="221" spans="15:73" x14ac:dyDescent="0.2">
      <c r="O221" s="161"/>
      <c r="P221" s="161"/>
      <c r="Q221" s="161"/>
      <c r="R221" s="161"/>
      <c r="S221" s="161"/>
      <c r="T221" s="161"/>
      <c r="U221" s="161"/>
      <c r="V221" s="161"/>
      <c r="W221" s="161"/>
      <c r="X221" s="161"/>
      <c r="Y221" s="161"/>
      <c r="Z221" s="161"/>
      <c r="AA221" s="161"/>
      <c r="AB221" s="161"/>
      <c r="AC221" s="161"/>
      <c r="AD221" s="161"/>
      <c r="AE221" s="161"/>
      <c r="AF221" s="161"/>
      <c r="AG221" s="161"/>
      <c r="AH221" s="161"/>
      <c r="AI221" s="161"/>
      <c r="AJ221" s="161"/>
      <c r="AK221" s="161"/>
      <c r="AL221" s="161"/>
      <c r="AM221" s="161"/>
      <c r="AN221" s="161"/>
      <c r="AO221" s="161"/>
      <c r="AP221" s="161"/>
      <c r="AQ221" s="161"/>
      <c r="AR221" s="161"/>
      <c r="AS221" s="161"/>
      <c r="AT221" s="161"/>
      <c r="AU221" s="161"/>
      <c r="AV221" s="161"/>
      <c r="AW221" s="161"/>
      <c r="AX221" s="161"/>
      <c r="AY221" s="161"/>
      <c r="AZ221" s="161"/>
      <c r="BA221" s="161"/>
      <c r="BB221" s="161"/>
      <c r="BC221" s="161"/>
      <c r="BD221" s="161"/>
      <c r="BE221" s="161"/>
      <c r="BF221" s="161"/>
      <c r="BG221" s="161"/>
      <c r="BH221" s="161"/>
      <c r="BI221" s="161"/>
      <c r="BJ221" s="161"/>
      <c r="BK221" s="161"/>
      <c r="BL221" s="161"/>
      <c r="BM221" s="161"/>
      <c r="BN221" s="161"/>
      <c r="BO221" s="161"/>
      <c r="BP221" s="161"/>
      <c r="BQ221" s="161"/>
      <c r="BR221" s="161"/>
      <c r="BS221" s="161"/>
      <c r="BT221" s="161"/>
      <c r="BU221" s="161"/>
    </row>
    <row r="222" spans="15:73" x14ac:dyDescent="0.2">
      <c r="O222" s="161"/>
      <c r="P222" s="161"/>
      <c r="Q222" s="161"/>
      <c r="R222" s="161"/>
      <c r="S222" s="161"/>
      <c r="T222" s="161"/>
      <c r="U222" s="161"/>
      <c r="V222" s="161"/>
      <c r="W222" s="161"/>
      <c r="X222" s="161"/>
      <c r="Y222" s="161"/>
      <c r="Z222" s="161"/>
      <c r="AA222" s="161"/>
      <c r="AB222" s="161"/>
      <c r="AC222" s="161"/>
      <c r="AD222" s="161"/>
      <c r="AE222" s="161"/>
      <c r="AF222" s="161"/>
      <c r="AG222" s="161"/>
      <c r="AH222" s="161"/>
      <c r="AI222" s="161"/>
      <c r="AJ222" s="161"/>
      <c r="AK222" s="161"/>
      <c r="AL222" s="161"/>
      <c r="AM222" s="161"/>
      <c r="AN222" s="161"/>
      <c r="AO222" s="161"/>
      <c r="AP222" s="161"/>
      <c r="AQ222" s="161"/>
      <c r="AR222" s="161"/>
      <c r="AS222" s="161"/>
      <c r="AT222" s="161"/>
      <c r="AU222" s="161"/>
      <c r="AV222" s="161"/>
      <c r="AW222" s="161"/>
      <c r="AX222" s="161"/>
      <c r="AY222" s="161"/>
      <c r="AZ222" s="161"/>
      <c r="BA222" s="161"/>
      <c r="BB222" s="161"/>
      <c r="BC222" s="161"/>
      <c r="BD222" s="161"/>
      <c r="BE222" s="161"/>
      <c r="BF222" s="161"/>
      <c r="BG222" s="161"/>
      <c r="BH222" s="161"/>
      <c r="BI222" s="161"/>
      <c r="BJ222" s="161"/>
      <c r="BK222" s="161"/>
      <c r="BL222" s="161"/>
      <c r="BM222" s="161"/>
      <c r="BN222" s="161"/>
      <c r="BO222" s="161"/>
      <c r="BP222" s="161"/>
      <c r="BQ222" s="161"/>
      <c r="BR222" s="161"/>
      <c r="BS222" s="161"/>
      <c r="BT222" s="161"/>
      <c r="BU222" s="161"/>
    </row>
    <row r="223" spans="15:73" x14ac:dyDescent="0.2">
      <c r="O223" s="161"/>
      <c r="P223" s="161"/>
      <c r="Q223" s="161"/>
      <c r="R223" s="161"/>
      <c r="S223" s="161"/>
      <c r="T223" s="161"/>
      <c r="U223" s="161"/>
      <c r="V223" s="161"/>
      <c r="W223" s="161"/>
      <c r="X223" s="161"/>
      <c r="Y223" s="161"/>
      <c r="Z223" s="161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  <c r="AK223" s="161"/>
      <c r="AL223" s="161"/>
      <c r="AM223" s="161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  <c r="BB223" s="161"/>
      <c r="BC223" s="161"/>
      <c r="BD223" s="161"/>
      <c r="BE223" s="161"/>
      <c r="BF223" s="161"/>
      <c r="BG223" s="161"/>
      <c r="BH223" s="161"/>
      <c r="BI223" s="161"/>
      <c r="BJ223" s="161"/>
      <c r="BK223" s="161"/>
      <c r="BL223" s="161"/>
      <c r="BM223" s="161"/>
      <c r="BN223" s="161"/>
      <c r="BO223" s="161"/>
      <c r="BP223" s="161"/>
      <c r="BQ223" s="161"/>
      <c r="BR223" s="161"/>
      <c r="BS223" s="161"/>
      <c r="BT223" s="161"/>
      <c r="BU223" s="161"/>
    </row>
    <row r="224" spans="15:73" x14ac:dyDescent="0.2">
      <c r="O224" s="161"/>
      <c r="P224" s="161"/>
      <c r="Q224" s="161"/>
      <c r="R224" s="161"/>
      <c r="S224" s="161"/>
      <c r="T224" s="161"/>
      <c r="U224" s="161"/>
      <c r="V224" s="161"/>
      <c r="W224" s="161"/>
      <c r="X224" s="161"/>
      <c r="Y224" s="161"/>
      <c r="Z224" s="161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1"/>
      <c r="AK224" s="161"/>
      <c r="AL224" s="161"/>
      <c r="AM224" s="161"/>
      <c r="AN224" s="161"/>
      <c r="AO224" s="161"/>
      <c r="AP224" s="161"/>
      <c r="AQ224" s="161"/>
      <c r="AR224" s="161"/>
      <c r="AS224" s="161"/>
      <c r="AT224" s="161"/>
      <c r="AU224" s="161"/>
      <c r="AV224" s="161"/>
      <c r="AW224" s="161"/>
      <c r="AX224" s="161"/>
      <c r="AY224" s="161"/>
      <c r="AZ224" s="161"/>
      <c r="BA224" s="161"/>
      <c r="BB224" s="161"/>
      <c r="BC224" s="161"/>
      <c r="BD224" s="161"/>
      <c r="BE224" s="161"/>
      <c r="BF224" s="161"/>
      <c r="BG224" s="161"/>
      <c r="BH224" s="161"/>
      <c r="BI224" s="161"/>
      <c r="BJ224" s="161"/>
      <c r="BK224" s="161"/>
      <c r="BL224" s="161"/>
      <c r="BM224" s="161"/>
      <c r="BN224" s="161"/>
      <c r="BO224" s="161"/>
      <c r="BP224" s="161"/>
      <c r="BQ224" s="161"/>
      <c r="BR224" s="161"/>
      <c r="BS224" s="161"/>
      <c r="BT224" s="161"/>
      <c r="BU224" s="161"/>
    </row>
    <row r="225" spans="15:73" x14ac:dyDescent="0.2">
      <c r="O225" s="161"/>
      <c r="P225" s="161"/>
      <c r="Q225" s="161"/>
      <c r="R225" s="161"/>
      <c r="S225" s="161"/>
      <c r="T225" s="161"/>
      <c r="U225" s="161"/>
      <c r="V225" s="161"/>
      <c r="W225" s="161"/>
      <c r="X225" s="161"/>
      <c r="Y225" s="161"/>
      <c r="Z225" s="161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1"/>
      <c r="AK225" s="161"/>
      <c r="AL225" s="161"/>
      <c r="AM225" s="161"/>
      <c r="AN225" s="161"/>
      <c r="AO225" s="161"/>
      <c r="AP225" s="161"/>
      <c r="AQ225" s="161"/>
      <c r="AR225" s="161"/>
      <c r="AS225" s="161"/>
      <c r="AT225" s="161"/>
      <c r="AU225" s="161"/>
      <c r="AV225" s="161"/>
      <c r="AW225" s="161"/>
      <c r="AX225" s="161"/>
      <c r="AY225" s="161"/>
      <c r="AZ225" s="161"/>
      <c r="BA225" s="161"/>
      <c r="BB225" s="161"/>
      <c r="BC225" s="161"/>
      <c r="BD225" s="161"/>
      <c r="BE225" s="161"/>
      <c r="BF225" s="161"/>
      <c r="BG225" s="161"/>
      <c r="BH225" s="161"/>
      <c r="BI225" s="161"/>
      <c r="BJ225" s="161"/>
      <c r="BK225" s="161"/>
      <c r="BL225" s="161"/>
      <c r="BM225" s="161"/>
      <c r="BN225" s="161"/>
      <c r="BO225" s="161"/>
      <c r="BP225" s="161"/>
      <c r="BQ225" s="161"/>
      <c r="BR225" s="161"/>
      <c r="BS225" s="161"/>
      <c r="BT225" s="161"/>
      <c r="BU225" s="161"/>
    </row>
    <row r="226" spans="15:73" x14ac:dyDescent="0.2">
      <c r="O226" s="161"/>
      <c r="P226" s="161"/>
      <c r="Q226" s="161"/>
      <c r="R226" s="161"/>
      <c r="S226" s="161"/>
      <c r="T226" s="161"/>
      <c r="U226" s="161"/>
      <c r="V226" s="161"/>
      <c r="W226" s="161"/>
      <c r="X226" s="161"/>
      <c r="Y226" s="161"/>
      <c r="Z226" s="161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1"/>
      <c r="AK226" s="161"/>
      <c r="AL226" s="161"/>
      <c r="AM226" s="161"/>
      <c r="AN226" s="161"/>
      <c r="AO226" s="161"/>
      <c r="AP226" s="161"/>
      <c r="AQ226" s="161"/>
      <c r="AR226" s="161"/>
      <c r="AS226" s="161"/>
      <c r="AT226" s="161"/>
      <c r="AU226" s="161"/>
      <c r="AV226" s="161"/>
      <c r="AW226" s="161"/>
      <c r="AX226" s="161"/>
      <c r="AY226" s="161"/>
      <c r="AZ226" s="161"/>
      <c r="BA226" s="161"/>
      <c r="BB226" s="161"/>
      <c r="BC226" s="161"/>
      <c r="BD226" s="161"/>
      <c r="BE226" s="161"/>
      <c r="BF226" s="161"/>
      <c r="BG226" s="161"/>
      <c r="BH226" s="161"/>
      <c r="BI226" s="161"/>
      <c r="BJ226" s="161"/>
      <c r="BK226" s="161"/>
      <c r="BL226" s="161"/>
      <c r="BM226" s="161"/>
      <c r="BN226" s="161"/>
      <c r="BO226" s="161"/>
      <c r="BP226" s="161"/>
      <c r="BQ226" s="161"/>
      <c r="BR226" s="161"/>
      <c r="BS226" s="161"/>
      <c r="BT226" s="161"/>
      <c r="BU226" s="161"/>
    </row>
    <row r="227" spans="15:73" x14ac:dyDescent="0.2">
      <c r="O227" s="161"/>
      <c r="P227" s="161"/>
      <c r="Q227" s="161"/>
      <c r="R227" s="161"/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  <c r="AK227" s="161"/>
      <c r="AL227" s="161"/>
      <c r="AM227" s="161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1"/>
      <c r="AY227" s="161"/>
      <c r="AZ227" s="161"/>
      <c r="BA227" s="161"/>
      <c r="BB227" s="161"/>
      <c r="BC227" s="161"/>
      <c r="BD227" s="161"/>
      <c r="BE227" s="161"/>
      <c r="BF227" s="161"/>
      <c r="BG227" s="161"/>
      <c r="BH227" s="161"/>
      <c r="BI227" s="161"/>
      <c r="BJ227" s="161"/>
      <c r="BK227" s="161"/>
      <c r="BL227" s="161"/>
      <c r="BM227" s="161"/>
      <c r="BN227" s="161"/>
      <c r="BO227" s="161"/>
      <c r="BP227" s="161"/>
      <c r="BQ227" s="161"/>
      <c r="BR227" s="161"/>
      <c r="BS227" s="161"/>
      <c r="BT227" s="161"/>
      <c r="BU227" s="161"/>
    </row>
    <row r="228" spans="15:73" x14ac:dyDescent="0.2">
      <c r="O228" s="161"/>
      <c r="P228" s="161"/>
      <c r="Q228" s="161"/>
      <c r="R228" s="161"/>
      <c r="S228" s="161"/>
      <c r="T228" s="161"/>
      <c r="U228" s="161"/>
      <c r="V228" s="161"/>
      <c r="W228" s="161"/>
      <c r="X228" s="161"/>
      <c r="Y228" s="161"/>
      <c r="Z228" s="161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1"/>
      <c r="AK228" s="161"/>
      <c r="AL228" s="161"/>
      <c r="AM228" s="161"/>
      <c r="AN228" s="161"/>
      <c r="AO228" s="161"/>
      <c r="AP228" s="161"/>
      <c r="AQ228" s="161"/>
      <c r="AR228" s="161"/>
      <c r="AS228" s="161"/>
      <c r="AT228" s="161"/>
      <c r="AU228" s="161"/>
      <c r="AV228" s="161"/>
      <c r="AW228" s="161"/>
      <c r="AX228" s="161"/>
      <c r="AY228" s="161"/>
      <c r="AZ228" s="161"/>
      <c r="BA228" s="161"/>
      <c r="BB228" s="161"/>
      <c r="BC228" s="161"/>
      <c r="BD228" s="161"/>
      <c r="BE228" s="161"/>
      <c r="BF228" s="161"/>
      <c r="BG228" s="161"/>
      <c r="BH228" s="161"/>
      <c r="BI228" s="161"/>
      <c r="BJ228" s="161"/>
      <c r="BK228" s="161"/>
      <c r="BL228" s="161"/>
      <c r="BM228" s="161"/>
      <c r="BN228" s="161"/>
      <c r="BO228" s="161"/>
      <c r="BP228" s="161"/>
      <c r="BQ228" s="161"/>
      <c r="BR228" s="161"/>
      <c r="BS228" s="161"/>
      <c r="BT228" s="161"/>
      <c r="BU228" s="161"/>
    </row>
    <row r="229" spans="15:73" x14ac:dyDescent="0.2">
      <c r="O229" s="161"/>
      <c r="P229" s="161"/>
      <c r="Q229" s="161"/>
      <c r="R229" s="161"/>
      <c r="S229" s="161"/>
      <c r="T229" s="161"/>
      <c r="U229" s="161"/>
      <c r="V229" s="161"/>
      <c r="W229" s="161"/>
      <c r="X229" s="161"/>
      <c r="Y229" s="161"/>
      <c r="Z229" s="161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1"/>
      <c r="AK229" s="161"/>
      <c r="AL229" s="161"/>
      <c r="AM229" s="161"/>
      <c r="AN229" s="161"/>
      <c r="AO229" s="161"/>
      <c r="AP229" s="161"/>
      <c r="AQ229" s="161"/>
      <c r="AR229" s="161"/>
      <c r="AS229" s="161"/>
      <c r="AT229" s="161"/>
      <c r="AU229" s="161"/>
      <c r="AV229" s="161"/>
      <c r="AW229" s="161"/>
      <c r="AX229" s="161"/>
      <c r="AY229" s="161"/>
      <c r="AZ229" s="161"/>
      <c r="BA229" s="161"/>
      <c r="BB229" s="161"/>
      <c r="BC229" s="161"/>
      <c r="BD229" s="161"/>
      <c r="BE229" s="161"/>
      <c r="BF229" s="161"/>
      <c r="BG229" s="161"/>
      <c r="BH229" s="161"/>
      <c r="BI229" s="161"/>
      <c r="BJ229" s="161"/>
      <c r="BK229" s="161"/>
      <c r="BL229" s="161"/>
      <c r="BM229" s="161"/>
      <c r="BN229" s="161"/>
      <c r="BO229" s="161"/>
      <c r="BP229" s="161"/>
      <c r="BQ229" s="161"/>
      <c r="BR229" s="161"/>
      <c r="BS229" s="161"/>
      <c r="BT229" s="161"/>
      <c r="BU229" s="161"/>
    </row>
    <row r="230" spans="15:73" x14ac:dyDescent="0.2">
      <c r="O230" s="161"/>
      <c r="P230" s="161"/>
      <c r="Q230" s="161"/>
      <c r="R230" s="161"/>
      <c r="S230" s="161"/>
      <c r="T230" s="161"/>
      <c r="U230" s="161"/>
      <c r="V230" s="161"/>
      <c r="W230" s="161"/>
      <c r="X230" s="161"/>
      <c r="Y230" s="161"/>
      <c r="Z230" s="161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  <c r="AK230" s="161"/>
      <c r="AL230" s="161"/>
      <c r="AM230" s="161"/>
      <c r="AN230" s="161"/>
      <c r="AO230" s="161"/>
      <c r="AP230" s="161"/>
      <c r="AQ230" s="161"/>
      <c r="AR230" s="161"/>
      <c r="AS230" s="161"/>
      <c r="AT230" s="161"/>
      <c r="AU230" s="161"/>
      <c r="AV230" s="161"/>
      <c r="AW230" s="161"/>
      <c r="AX230" s="161"/>
      <c r="AY230" s="161"/>
      <c r="AZ230" s="161"/>
      <c r="BA230" s="161"/>
      <c r="BB230" s="161"/>
      <c r="BC230" s="161"/>
      <c r="BD230" s="161"/>
      <c r="BE230" s="161"/>
      <c r="BF230" s="161"/>
      <c r="BG230" s="161"/>
      <c r="BH230" s="161"/>
      <c r="BI230" s="161"/>
      <c r="BJ230" s="161"/>
      <c r="BK230" s="161"/>
      <c r="BL230" s="161"/>
      <c r="BM230" s="161"/>
      <c r="BN230" s="161"/>
      <c r="BO230" s="161"/>
      <c r="BP230" s="161"/>
      <c r="BQ230" s="161"/>
      <c r="BR230" s="161"/>
      <c r="BS230" s="161"/>
      <c r="BT230" s="161"/>
      <c r="BU230" s="161"/>
    </row>
    <row r="231" spans="15:73" x14ac:dyDescent="0.2">
      <c r="O231" s="161"/>
      <c r="P231" s="161"/>
      <c r="Q231" s="161"/>
      <c r="R231" s="161"/>
      <c r="S231" s="161"/>
      <c r="T231" s="161"/>
      <c r="U231" s="161"/>
      <c r="V231" s="161"/>
      <c r="W231" s="161"/>
      <c r="X231" s="161"/>
      <c r="Y231" s="161"/>
      <c r="Z231" s="161"/>
      <c r="AA231" s="161"/>
      <c r="AB231" s="161"/>
      <c r="AC231" s="161"/>
      <c r="AD231" s="161"/>
      <c r="AE231" s="161"/>
      <c r="AF231" s="161"/>
      <c r="AG231" s="161"/>
      <c r="AH231" s="161"/>
      <c r="AI231" s="161"/>
      <c r="AJ231" s="161"/>
      <c r="AK231" s="161"/>
      <c r="AL231" s="161"/>
      <c r="AM231" s="161"/>
      <c r="AN231" s="161"/>
      <c r="AO231" s="161"/>
      <c r="AP231" s="161"/>
      <c r="AQ231" s="161"/>
      <c r="AR231" s="161"/>
      <c r="AS231" s="161"/>
      <c r="AT231" s="161"/>
      <c r="AU231" s="161"/>
      <c r="AV231" s="161"/>
      <c r="AW231" s="161"/>
      <c r="AX231" s="161"/>
      <c r="AY231" s="161"/>
      <c r="AZ231" s="161"/>
      <c r="BA231" s="161"/>
      <c r="BB231" s="161"/>
      <c r="BC231" s="161"/>
      <c r="BD231" s="161"/>
      <c r="BE231" s="161"/>
      <c r="BF231" s="161"/>
      <c r="BG231" s="161"/>
      <c r="BH231" s="161"/>
      <c r="BI231" s="161"/>
      <c r="BJ231" s="161"/>
      <c r="BK231" s="161"/>
      <c r="BL231" s="161"/>
      <c r="BM231" s="161"/>
      <c r="BN231" s="161"/>
      <c r="BO231" s="161"/>
      <c r="BP231" s="161"/>
      <c r="BQ231" s="161"/>
      <c r="BR231" s="161"/>
      <c r="BS231" s="161"/>
      <c r="BT231" s="161"/>
      <c r="BU231" s="161"/>
    </row>
    <row r="232" spans="15:73" x14ac:dyDescent="0.2">
      <c r="O232" s="161"/>
      <c r="P232" s="161"/>
      <c r="Q232" s="161"/>
      <c r="R232" s="161"/>
      <c r="S232" s="161"/>
      <c r="T232" s="161"/>
      <c r="U232" s="161"/>
      <c r="V232" s="161"/>
      <c r="W232" s="161"/>
      <c r="X232" s="161"/>
      <c r="Y232" s="161"/>
      <c r="Z232" s="161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  <c r="AK232" s="161"/>
      <c r="AL232" s="161"/>
      <c r="AM232" s="161"/>
      <c r="AN232" s="161"/>
      <c r="AO232" s="161"/>
      <c r="AP232" s="161"/>
      <c r="AQ232" s="161"/>
      <c r="AR232" s="161"/>
      <c r="AS232" s="161"/>
      <c r="AT232" s="161"/>
      <c r="AU232" s="161"/>
      <c r="AV232" s="161"/>
      <c r="AW232" s="161"/>
      <c r="AX232" s="161"/>
      <c r="AY232" s="161"/>
      <c r="AZ232" s="161"/>
      <c r="BA232" s="161"/>
      <c r="BB232" s="161"/>
      <c r="BC232" s="161"/>
      <c r="BD232" s="161"/>
      <c r="BE232" s="161"/>
      <c r="BF232" s="161"/>
      <c r="BG232" s="161"/>
      <c r="BH232" s="161"/>
      <c r="BI232" s="161"/>
      <c r="BJ232" s="161"/>
      <c r="BK232" s="161"/>
      <c r="BL232" s="161"/>
      <c r="BM232" s="161"/>
      <c r="BN232" s="161"/>
      <c r="BO232" s="161"/>
      <c r="BP232" s="161"/>
      <c r="BQ232" s="161"/>
      <c r="BR232" s="161"/>
      <c r="BS232" s="161"/>
      <c r="BT232" s="161"/>
      <c r="BU232" s="161"/>
    </row>
    <row r="233" spans="15:73" x14ac:dyDescent="0.2">
      <c r="O233" s="161"/>
      <c r="P233" s="161"/>
      <c r="Q233" s="161"/>
      <c r="R233" s="161"/>
      <c r="S233" s="161"/>
      <c r="T233" s="161"/>
      <c r="U233" s="161"/>
      <c r="V233" s="161"/>
      <c r="W233" s="161"/>
      <c r="X233" s="161"/>
      <c r="Y233" s="161"/>
      <c r="Z233" s="161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  <c r="AK233" s="161"/>
      <c r="AL233" s="161"/>
      <c r="AM233" s="161"/>
      <c r="AN233" s="161"/>
      <c r="AO233" s="161"/>
      <c r="AP233" s="161"/>
      <c r="AQ233" s="161"/>
      <c r="AR233" s="161"/>
      <c r="AS233" s="161"/>
      <c r="AT233" s="161"/>
      <c r="AU233" s="161"/>
      <c r="AV233" s="161"/>
      <c r="AW233" s="161"/>
      <c r="AX233" s="161"/>
      <c r="AY233" s="161"/>
      <c r="AZ233" s="161"/>
      <c r="BA233" s="161"/>
      <c r="BB233" s="161"/>
      <c r="BC233" s="161"/>
      <c r="BD233" s="161"/>
      <c r="BE233" s="161"/>
      <c r="BF233" s="161"/>
      <c r="BG233" s="161"/>
      <c r="BH233" s="161"/>
      <c r="BI233" s="161"/>
      <c r="BJ233" s="161"/>
      <c r="BK233" s="161"/>
      <c r="BL233" s="161"/>
      <c r="BM233" s="161"/>
      <c r="BN233" s="161"/>
      <c r="BO233" s="161"/>
      <c r="BP233" s="161"/>
      <c r="BQ233" s="161"/>
      <c r="BR233" s="161"/>
      <c r="BS233" s="161"/>
      <c r="BT233" s="161"/>
      <c r="BU233" s="161"/>
    </row>
    <row r="234" spans="15:73" x14ac:dyDescent="0.2">
      <c r="O234" s="161"/>
      <c r="P234" s="161"/>
      <c r="Q234" s="161"/>
      <c r="R234" s="161"/>
      <c r="S234" s="161"/>
      <c r="T234" s="161"/>
      <c r="U234" s="161"/>
      <c r="V234" s="161"/>
      <c r="W234" s="161"/>
      <c r="X234" s="161"/>
      <c r="Y234" s="161"/>
      <c r="Z234" s="161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  <c r="AK234" s="161"/>
      <c r="AL234" s="161"/>
      <c r="AM234" s="161"/>
      <c r="AN234" s="161"/>
      <c r="AO234" s="161"/>
      <c r="AP234" s="161"/>
      <c r="AQ234" s="161"/>
      <c r="AR234" s="161"/>
      <c r="AS234" s="161"/>
      <c r="AT234" s="161"/>
      <c r="AU234" s="161"/>
      <c r="AV234" s="161"/>
      <c r="AW234" s="161"/>
      <c r="AX234" s="161"/>
      <c r="AY234" s="161"/>
      <c r="AZ234" s="161"/>
      <c r="BA234" s="161"/>
      <c r="BB234" s="161"/>
      <c r="BC234" s="161"/>
      <c r="BD234" s="161"/>
      <c r="BE234" s="161"/>
      <c r="BF234" s="161"/>
      <c r="BG234" s="161"/>
      <c r="BH234" s="161"/>
      <c r="BI234" s="161"/>
      <c r="BJ234" s="161"/>
      <c r="BK234" s="161"/>
      <c r="BL234" s="161"/>
      <c r="BM234" s="161"/>
      <c r="BN234" s="161"/>
      <c r="BO234" s="161"/>
      <c r="BP234" s="161"/>
      <c r="BQ234" s="161"/>
      <c r="BR234" s="161"/>
      <c r="BS234" s="161"/>
      <c r="BT234" s="161"/>
      <c r="BU234" s="161"/>
    </row>
    <row r="235" spans="15:73" x14ac:dyDescent="0.2">
      <c r="O235" s="161"/>
      <c r="P235" s="161"/>
      <c r="Q235" s="161"/>
      <c r="R235" s="161"/>
      <c r="S235" s="161"/>
      <c r="T235" s="161"/>
      <c r="U235" s="161"/>
      <c r="V235" s="161"/>
      <c r="W235" s="161"/>
      <c r="X235" s="161"/>
      <c r="Y235" s="161"/>
      <c r="Z235" s="161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1"/>
      <c r="AK235" s="161"/>
      <c r="AL235" s="161"/>
      <c r="AM235" s="161"/>
      <c r="AN235" s="161"/>
      <c r="AO235" s="161"/>
      <c r="AP235" s="161"/>
      <c r="AQ235" s="161"/>
      <c r="AR235" s="161"/>
      <c r="AS235" s="161"/>
      <c r="AT235" s="161"/>
      <c r="AU235" s="161"/>
      <c r="AV235" s="161"/>
      <c r="AW235" s="161"/>
      <c r="AX235" s="161"/>
      <c r="AY235" s="161"/>
      <c r="AZ235" s="161"/>
      <c r="BA235" s="161"/>
      <c r="BB235" s="161"/>
      <c r="BC235" s="161"/>
      <c r="BD235" s="161"/>
      <c r="BE235" s="161"/>
      <c r="BF235" s="161"/>
      <c r="BG235" s="161"/>
      <c r="BH235" s="161"/>
      <c r="BI235" s="161"/>
      <c r="BJ235" s="161"/>
      <c r="BK235" s="161"/>
      <c r="BL235" s="161"/>
      <c r="BM235" s="161"/>
      <c r="BN235" s="161"/>
      <c r="BO235" s="161"/>
      <c r="BP235" s="161"/>
      <c r="BQ235" s="161"/>
      <c r="BR235" s="161"/>
      <c r="BS235" s="161"/>
      <c r="BT235" s="161"/>
      <c r="BU235" s="161"/>
    </row>
    <row r="236" spans="15:73" x14ac:dyDescent="0.2">
      <c r="O236" s="161"/>
      <c r="P236" s="161"/>
      <c r="Q236" s="161"/>
      <c r="R236" s="161"/>
      <c r="S236" s="161"/>
      <c r="T236" s="161"/>
      <c r="U236" s="161"/>
      <c r="V236" s="161"/>
      <c r="W236" s="161"/>
      <c r="X236" s="161"/>
      <c r="Y236" s="161"/>
      <c r="Z236" s="161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  <c r="AK236" s="161"/>
      <c r="AL236" s="161"/>
      <c r="AM236" s="161"/>
      <c r="AN236" s="161"/>
      <c r="AO236" s="161"/>
      <c r="AP236" s="161"/>
      <c r="AQ236" s="161"/>
      <c r="AR236" s="161"/>
      <c r="AS236" s="161"/>
      <c r="AT236" s="161"/>
      <c r="AU236" s="161"/>
      <c r="AV236" s="161"/>
      <c r="AW236" s="161"/>
      <c r="AX236" s="161"/>
      <c r="AY236" s="161"/>
      <c r="AZ236" s="161"/>
      <c r="BA236" s="161"/>
      <c r="BB236" s="161"/>
      <c r="BC236" s="161"/>
      <c r="BD236" s="161"/>
      <c r="BE236" s="161"/>
      <c r="BF236" s="161"/>
      <c r="BG236" s="161"/>
      <c r="BH236" s="161"/>
      <c r="BI236" s="161"/>
      <c r="BJ236" s="161"/>
      <c r="BK236" s="161"/>
      <c r="BL236" s="161"/>
      <c r="BM236" s="161"/>
      <c r="BN236" s="161"/>
      <c r="BO236" s="161"/>
      <c r="BP236" s="161"/>
      <c r="BQ236" s="161"/>
      <c r="BR236" s="161"/>
      <c r="BS236" s="161"/>
      <c r="BT236" s="161"/>
      <c r="BU236" s="161"/>
    </row>
    <row r="237" spans="15:73" x14ac:dyDescent="0.2">
      <c r="O237" s="161"/>
      <c r="P237" s="161"/>
      <c r="Q237" s="161"/>
      <c r="R237" s="161"/>
      <c r="S237" s="161"/>
      <c r="T237" s="161"/>
      <c r="U237" s="161"/>
      <c r="V237" s="161"/>
      <c r="W237" s="161"/>
      <c r="X237" s="161"/>
      <c r="Y237" s="161"/>
      <c r="Z237" s="161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  <c r="AK237" s="161"/>
      <c r="AL237" s="161"/>
      <c r="AM237" s="161"/>
      <c r="AN237" s="161"/>
      <c r="AO237" s="161"/>
      <c r="AP237" s="161"/>
      <c r="AQ237" s="161"/>
      <c r="AR237" s="161"/>
      <c r="AS237" s="161"/>
      <c r="AT237" s="161"/>
      <c r="AU237" s="161"/>
      <c r="AV237" s="161"/>
      <c r="AW237" s="161"/>
      <c r="AX237" s="161"/>
      <c r="AY237" s="161"/>
      <c r="AZ237" s="161"/>
      <c r="BA237" s="161"/>
      <c r="BB237" s="161"/>
      <c r="BC237" s="161"/>
      <c r="BD237" s="161"/>
      <c r="BE237" s="161"/>
      <c r="BF237" s="161"/>
      <c r="BG237" s="161"/>
      <c r="BH237" s="161"/>
      <c r="BI237" s="161"/>
      <c r="BJ237" s="161"/>
      <c r="BK237" s="161"/>
      <c r="BL237" s="161"/>
      <c r="BM237" s="161"/>
      <c r="BN237" s="161"/>
      <c r="BO237" s="161"/>
      <c r="BP237" s="161"/>
      <c r="BQ237" s="161"/>
      <c r="BR237" s="161"/>
      <c r="BS237" s="161"/>
      <c r="BT237" s="161"/>
      <c r="BU237" s="161"/>
    </row>
    <row r="238" spans="15:73" x14ac:dyDescent="0.2">
      <c r="O238" s="161"/>
      <c r="P238" s="161"/>
      <c r="Q238" s="161"/>
      <c r="R238" s="161"/>
      <c r="S238" s="161"/>
      <c r="T238" s="161"/>
      <c r="U238" s="161"/>
      <c r="V238" s="161"/>
      <c r="W238" s="161"/>
      <c r="X238" s="161"/>
      <c r="Y238" s="161"/>
      <c r="Z238" s="161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  <c r="AK238" s="161"/>
      <c r="AL238" s="161"/>
      <c r="AM238" s="161"/>
      <c r="AN238" s="16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  <c r="BB238" s="161"/>
      <c r="BC238" s="161"/>
      <c r="BD238" s="161"/>
      <c r="BE238" s="161"/>
      <c r="BF238" s="161"/>
      <c r="BG238" s="161"/>
      <c r="BH238" s="161"/>
      <c r="BI238" s="161"/>
      <c r="BJ238" s="161"/>
      <c r="BK238" s="161"/>
      <c r="BL238" s="161"/>
      <c r="BM238" s="161"/>
      <c r="BN238" s="161"/>
      <c r="BO238" s="161"/>
      <c r="BP238" s="161"/>
      <c r="BQ238" s="161"/>
      <c r="BR238" s="161"/>
      <c r="BS238" s="161"/>
      <c r="BT238" s="161"/>
      <c r="BU238" s="161"/>
    </row>
    <row r="239" spans="15:73" x14ac:dyDescent="0.2">
      <c r="O239" s="161"/>
      <c r="P239" s="161"/>
      <c r="Q239" s="161"/>
      <c r="R239" s="161"/>
      <c r="S239" s="161"/>
      <c r="T239" s="161"/>
      <c r="U239" s="161"/>
      <c r="V239" s="161"/>
      <c r="W239" s="161"/>
      <c r="X239" s="161"/>
      <c r="Y239" s="161"/>
      <c r="Z239" s="161"/>
      <c r="AA239" s="161"/>
      <c r="AB239" s="161"/>
      <c r="AC239" s="161"/>
      <c r="AD239" s="161"/>
      <c r="AE239" s="161"/>
      <c r="AF239" s="161"/>
      <c r="AG239" s="161"/>
      <c r="AH239" s="161"/>
      <c r="AI239" s="161"/>
      <c r="AJ239" s="161"/>
      <c r="AK239" s="161"/>
      <c r="AL239" s="161"/>
      <c r="AM239" s="161"/>
      <c r="AN239" s="161"/>
      <c r="AO239" s="161"/>
      <c r="AP239" s="161"/>
      <c r="AQ239" s="161"/>
      <c r="AR239" s="161"/>
      <c r="AS239" s="161"/>
      <c r="AT239" s="161"/>
      <c r="AU239" s="161"/>
      <c r="AV239" s="161"/>
      <c r="AW239" s="161"/>
      <c r="AX239" s="161"/>
      <c r="AY239" s="161"/>
      <c r="AZ239" s="161"/>
      <c r="BA239" s="161"/>
      <c r="BB239" s="161"/>
      <c r="BC239" s="161"/>
      <c r="BD239" s="161"/>
      <c r="BE239" s="161"/>
      <c r="BF239" s="161"/>
      <c r="BG239" s="161"/>
      <c r="BH239" s="161"/>
      <c r="BI239" s="161"/>
      <c r="BJ239" s="161"/>
      <c r="BK239" s="161"/>
      <c r="BL239" s="161"/>
      <c r="BM239" s="161"/>
      <c r="BN239" s="161"/>
      <c r="BO239" s="161"/>
      <c r="BP239" s="161"/>
      <c r="BQ239" s="161"/>
      <c r="BR239" s="161"/>
      <c r="BS239" s="161"/>
      <c r="BT239" s="161"/>
      <c r="BU239" s="161"/>
    </row>
    <row r="240" spans="15:73" x14ac:dyDescent="0.2">
      <c r="O240" s="161"/>
      <c r="P240" s="161"/>
      <c r="Q240" s="161"/>
      <c r="R240" s="161"/>
      <c r="S240" s="161"/>
      <c r="T240" s="161"/>
      <c r="U240" s="161"/>
      <c r="V240" s="161"/>
      <c r="W240" s="161"/>
      <c r="X240" s="161"/>
      <c r="Y240" s="161"/>
      <c r="Z240" s="161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1"/>
      <c r="AK240" s="161"/>
      <c r="AL240" s="161"/>
      <c r="AM240" s="161"/>
      <c r="AN240" s="161"/>
      <c r="AO240" s="161"/>
      <c r="AP240" s="161"/>
      <c r="AQ240" s="161"/>
      <c r="AR240" s="161"/>
      <c r="AS240" s="161"/>
      <c r="AT240" s="161"/>
      <c r="AU240" s="161"/>
      <c r="AV240" s="161"/>
      <c r="AW240" s="161"/>
      <c r="AX240" s="161"/>
      <c r="AY240" s="161"/>
      <c r="AZ240" s="161"/>
      <c r="BA240" s="161"/>
      <c r="BB240" s="161"/>
      <c r="BC240" s="161"/>
      <c r="BD240" s="161"/>
      <c r="BE240" s="161"/>
      <c r="BF240" s="161"/>
      <c r="BG240" s="161"/>
      <c r="BH240" s="161"/>
      <c r="BI240" s="161"/>
      <c r="BJ240" s="161"/>
      <c r="BK240" s="161"/>
      <c r="BL240" s="161"/>
      <c r="BM240" s="161"/>
      <c r="BN240" s="161"/>
      <c r="BO240" s="161"/>
      <c r="BP240" s="161"/>
      <c r="BQ240" s="161"/>
      <c r="BR240" s="161"/>
      <c r="BS240" s="161"/>
      <c r="BT240" s="161"/>
      <c r="BU240" s="161"/>
    </row>
    <row r="241" spans="15:73" x14ac:dyDescent="0.2">
      <c r="O241" s="161"/>
      <c r="P241" s="161"/>
      <c r="Q241" s="161"/>
      <c r="R241" s="161"/>
      <c r="S241" s="161"/>
      <c r="T241" s="161"/>
      <c r="U241" s="161"/>
      <c r="V241" s="161"/>
      <c r="W241" s="161"/>
      <c r="X241" s="161"/>
      <c r="Y241" s="161"/>
      <c r="Z241" s="161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1"/>
      <c r="AK241" s="161"/>
      <c r="AL241" s="161"/>
      <c r="AM241" s="161"/>
      <c r="AN241" s="161"/>
      <c r="AO241" s="161"/>
      <c r="AP241" s="161"/>
      <c r="AQ241" s="161"/>
      <c r="AR241" s="161"/>
      <c r="AS241" s="161"/>
      <c r="AT241" s="161"/>
      <c r="AU241" s="161"/>
      <c r="AV241" s="161"/>
      <c r="AW241" s="161"/>
      <c r="AX241" s="161"/>
      <c r="AY241" s="161"/>
      <c r="AZ241" s="161"/>
      <c r="BA241" s="161"/>
      <c r="BB241" s="161"/>
      <c r="BC241" s="161"/>
      <c r="BD241" s="161"/>
      <c r="BE241" s="161"/>
      <c r="BF241" s="161"/>
      <c r="BG241" s="161"/>
      <c r="BH241" s="161"/>
      <c r="BI241" s="161"/>
      <c r="BJ241" s="161"/>
      <c r="BK241" s="161"/>
      <c r="BL241" s="161"/>
      <c r="BM241" s="161"/>
      <c r="BN241" s="161"/>
      <c r="BO241" s="161"/>
      <c r="BP241" s="161"/>
      <c r="BQ241" s="161"/>
      <c r="BR241" s="161"/>
      <c r="BS241" s="161"/>
      <c r="BT241" s="161"/>
      <c r="BU241" s="161"/>
    </row>
    <row r="242" spans="15:73" x14ac:dyDescent="0.2">
      <c r="O242" s="161"/>
      <c r="P242" s="161"/>
      <c r="Q242" s="161"/>
      <c r="R242" s="161"/>
      <c r="S242" s="161"/>
      <c r="T242" s="161"/>
      <c r="U242" s="161"/>
      <c r="V242" s="161"/>
      <c r="W242" s="161"/>
      <c r="X242" s="161"/>
      <c r="Y242" s="161"/>
      <c r="Z242" s="161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1"/>
      <c r="AK242" s="161"/>
      <c r="AL242" s="161"/>
      <c r="AM242" s="161"/>
      <c r="AN242" s="161"/>
      <c r="AO242" s="161"/>
      <c r="AP242" s="161"/>
      <c r="AQ242" s="161"/>
      <c r="AR242" s="161"/>
      <c r="AS242" s="161"/>
      <c r="AT242" s="161"/>
      <c r="AU242" s="161"/>
      <c r="AV242" s="161"/>
      <c r="AW242" s="161"/>
      <c r="AX242" s="161"/>
      <c r="AY242" s="161"/>
      <c r="AZ242" s="161"/>
      <c r="BA242" s="161"/>
      <c r="BB242" s="161"/>
      <c r="BC242" s="161"/>
      <c r="BD242" s="161"/>
      <c r="BE242" s="161"/>
      <c r="BF242" s="161"/>
      <c r="BG242" s="161"/>
      <c r="BH242" s="161"/>
      <c r="BI242" s="161"/>
      <c r="BJ242" s="161"/>
      <c r="BK242" s="161"/>
      <c r="BL242" s="161"/>
      <c r="BM242" s="161"/>
      <c r="BN242" s="161"/>
      <c r="BO242" s="161"/>
      <c r="BP242" s="161"/>
      <c r="BQ242" s="161"/>
      <c r="BR242" s="161"/>
      <c r="BS242" s="161"/>
      <c r="BT242" s="161"/>
      <c r="BU242" s="161"/>
    </row>
    <row r="243" spans="15:73" x14ac:dyDescent="0.2">
      <c r="O243" s="161"/>
      <c r="P243" s="161"/>
      <c r="Q243" s="161"/>
      <c r="R243" s="161"/>
      <c r="S243" s="161"/>
      <c r="T243" s="161"/>
      <c r="U243" s="161"/>
      <c r="V243" s="161"/>
      <c r="W243" s="161"/>
      <c r="X243" s="161"/>
      <c r="Y243" s="161"/>
      <c r="Z243" s="161"/>
      <c r="AA243" s="161"/>
      <c r="AB243" s="161"/>
      <c r="AC243" s="161"/>
      <c r="AD243" s="161"/>
      <c r="AE243" s="161"/>
      <c r="AF243" s="161"/>
      <c r="AG243" s="161"/>
      <c r="AH243" s="161"/>
      <c r="AI243" s="161"/>
      <c r="AJ243" s="161"/>
      <c r="AK243" s="161"/>
      <c r="AL243" s="161"/>
      <c r="AM243" s="161"/>
      <c r="AN243" s="161"/>
      <c r="AO243" s="161"/>
      <c r="AP243" s="161"/>
      <c r="AQ243" s="161"/>
      <c r="AR243" s="161"/>
      <c r="AS243" s="161"/>
      <c r="AT243" s="161"/>
      <c r="AU243" s="161"/>
      <c r="AV243" s="161"/>
      <c r="AW243" s="161"/>
      <c r="AX243" s="161"/>
      <c r="AY243" s="161"/>
      <c r="AZ243" s="161"/>
      <c r="BA243" s="161"/>
      <c r="BB243" s="161"/>
      <c r="BC243" s="161"/>
      <c r="BD243" s="161"/>
      <c r="BE243" s="161"/>
      <c r="BF243" s="161"/>
      <c r="BG243" s="161"/>
      <c r="BH243" s="161"/>
      <c r="BI243" s="161"/>
      <c r="BJ243" s="161"/>
      <c r="BK243" s="161"/>
      <c r="BL243" s="161"/>
      <c r="BM243" s="161"/>
      <c r="BN243" s="161"/>
      <c r="BO243" s="161"/>
      <c r="BP243" s="161"/>
      <c r="BQ243" s="161"/>
      <c r="BR243" s="161"/>
      <c r="BS243" s="161"/>
      <c r="BT243" s="161"/>
      <c r="BU243" s="161"/>
    </row>
    <row r="244" spans="15:73" x14ac:dyDescent="0.2">
      <c r="O244" s="161"/>
      <c r="P244" s="161"/>
      <c r="Q244" s="161"/>
      <c r="R244" s="161"/>
      <c r="S244" s="161"/>
      <c r="T244" s="161"/>
      <c r="U244" s="161"/>
      <c r="V244" s="161"/>
      <c r="W244" s="161"/>
      <c r="X244" s="161"/>
      <c r="Y244" s="161"/>
      <c r="Z244" s="161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  <c r="AK244" s="161"/>
      <c r="AL244" s="161"/>
      <c r="AM244" s="161"/>
      <c r="AN244" s="161"/>
      <c r="AO244" s="161"/>
      <c r="AP244" s="161"/>
      <c r="AQ244" s="161"/>
      <c r="AR244" s="161"/>
      <c r="AS244" s="161"/>
      <c r="AT244" s="161"/>
      <c r="AU244" s="161"/>
      <c r="AV244" s="161"/>
      <c r="AW244" s="161"/>
      <c r="AX244" s="161"/>
      <c r="AY244" s="161"/>
      <c r="AZ244" s="161"/>
      <c r="BA244" s="161"/>
      <c r="BB244" s="161"/>
      <c r="BC244" s="161"/>
      <c r="BD244" s="161"/>
      <c r="BE244" s="161"/>
      <c r="BF244" s="161"/>
      <c r="BG244" s="161"/>
      <c r="BH244" s="161"/>
      <c r="BI244" s="161"/>
      <c r="BJ244" s="161"/>
      <c r="BK244" s="161"/>
      <c r="BL244" s="161"/>
      <c r="BM244" s="161"/>
      <c r="BN244" s="161"/>
      <c r="BO244" s="161"/>
      <c r="BP244" s="161"/>
      <c r="BQ244" s="161"/>
      <c r="BR244" s="161"/>
      <c r="BS244" s="161"/>
      <c r="BT244" s="161"/>
      <c r="BU244" s="161"/>
    </row>
    <row r="245" spans="15:73" x14ac:dyDescent="0.2">
      <c r="O245" s="161"/>
      <c r="P245" s="161"/>
      <c r="Q245" s="161"/>
      <c r="R245" s="161"/>
      <c r="S245" s="161"/>
      <c r="T245" s="161"/>
      <c r="U245" s="161"/>
      <c r="V245" s="161"/>
      <c r="W245" s="161"/>
      <c r="X245" s="161"/>
      <c r="Y245" s="161"/>
      <c r="Z245" s="161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  <c r="AK245" s="161"/>
      <c r="AL245" s="161"/>
      <c r="AM245" s="161"/>
      <c r="AN245" s="161"/>
      <c r="AO245" s="161"/>
      <c r="AP245" s="161"/>
      <c r="AQ245" s="161"/>
      <c r="AR245" s="161"/>
      <c r="AS245" s="161"/>
      <c r="AT245" s="161"/>
      <c r="AU245" s="161"/>
      <c r="AV245" s="161"/>
      <c r="AW245" s="161"/>
      <c r="AX245" s="161"/>
      <c r="AY245" s="161"/>
      <c r="AZ245" s="161"/>
      <c r="BA245" s="161"/>
      <c r="BB245" s="161"/>
      <c r="BC245" s="161"/>
      <c r="BD245" s="161"/>
      <c r="BE245" s="161"/>
      <c r="BF245" s="161"/>
      <c r="BG245" s="161"/>
      <c r="BH245" s="161"/>
      <c r="BI245" s="161"/>
      <c r="BJ245" s="161"/>
      <c r="BK245" s="161"/>
      <c r="BL245" s="161"/>
      <c r="BM245" s="161"/>
      <c r="BN245" s="161"/>
      <c r="BO245" s="161"/>
      <c r="BP245" s="161"/>
      <c r="BQ245" s="161"/>
      <c r="BR245" s="161"/>
      <c r="BS245" s="161"/>
      <c r="BT245" s="161"/>
      <c r="BU245" s="161"/>
    </row>
    <row r="246" spans="15:73" x14ac:dyDescent="0.2">
      <c r="O246" s="161"/>
      <c r="P246" s="161"/>
      <c r="Q246" s="161"/>
      <c r="R246" s="161"/>
      <c r="S246" s="161"/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  <c r="AK246" s="161"/>
      <c r="AL246" s="161"/>
      <c r="AM246" s="161"/>
      <c r="AN246" s="161"/>
      <c r="AO246" s="161"/>
      <c r="AP246" s="161"/>
      <c r="AQ246" s="161"/>
      <c r="AR246" s="161"/>
      <c r="AS246" s="161"/>
      <c r="AT246" s="161"/>
      <c r="AU246" s="161"/>
      <c r="AV246" s="161"/>
      <c r="AW246" s="161"/>
      <c r="AX246" s="161"/>
      <c r="AY246" s="161"/>
      <c r="AZ246" s="161"/>
      <c r="BA246" s="161"/>
      <c r="BB246" s="161"/>
      <c r="BC246" s="161"/>
      <c r="BD246" s="161"/>
      <c r="BE246" s="161"/>
      <c r="BF246" s="161"/>
      <c r="BG246" s="161"/>
      <c r="BH246" s="161"/>
      <c r="BI246" s="161"/>
      <c r="BJ246" s="161"/>
      <c r="BK246" s="161"/>
      <c r="BL246" s="161"/>
      <c r="BM246" s="161"/>
      <c r="BN246" s="161"/>
      <c r="BO246" s="161"/>
      <c r="BP246" s="161"/>
      <c r="BQ246" s="161"/>
      <c r="BR246" s="161"/>
      <c r="BS246" s="161"/>
      <c r="BT246" s="161"/>
      <c r="BU246" s="161"/>
    </row>
    <row r="247" spans="15:73" x14ac:dyDescent="0.2">
      <c r="O247" s="161"/>
      <c r="P247" s="161"/>
      <c r="Q247" s="161"/>
      <c r="R247" s="161"/>
      <c r="S247" s="161"/>
      <c r="T247" s="161"/>
      <c r="U247" s="161"/>
      <c r="V247" s="161"/>
      <c r="W247" s="161"/>
      <c r="X247" s="161"/>
      <c r="Y247" s="161"/>
      <c r="Z247" s="161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  <c r="AK247" s="161"/>
      <c r="AL247" s="161"/>
      <c r="AM247" s="161"/>
      <c r="AN247" s="161"/>
      <c r="AO247" s="161"/>
      <c r="AP247" s="161"/>
      <c r="AQ247" s="161"/>
      <c r="AR247" s="161"/>
      <c r="AS247" s="161"/>
      <c r="AT247" s="161"/>
      <c r="AU247" s="161"/>
      <c r="AV247" s="161"/>
      <c r="AW247" s="161"/>
      <c r="AX247" s="161"/>
      <c r="AY247" s="161"/>
      <c r="AZ247" s="161"/>
      <c r="BA247" s="161"/>
      <c r="BB247" s="161"/>
      <c r="BC247" s="161"/>
      <c r="BD247" s="161"/>
      <c r="BE247" s="161"/>
      <c r="BF247" s="161"/>
      <c r="BG247" s="161"/>
      <c r="BH247" s="161"/>
      <c r="BI247" s="161"/>
      <c r="BJ247" s="161"/>
      <c r="BK247" s="161"/>
      <c r="BL247" s="161"/>
      <c r="BM247" s="161"/>
      <c r="BN247" s="161"/>
      <c r="BO247" s="161"/>
      <c r="BP247" s="161"/>
      <c r="BQ247" s="161"/>
      <c r="BR247" s="161"/>
      <c r="BS247" s="161"/>
      <c r="BT247" s="161"/>
      <c r="BU247" s="161"/>
    </row>
    <row r="248" spans="15:73" x14ac:dyDescent="0.2">
      <c r="O248" s="161"/>
      <c r="P248" s="161"/>
      <c r="Q248" s="161"/>
      <c r="R248" s="161"/>
      <c r="S248" s="161"/>
      <c r="T248" s="161"/>
      <c r="U248" s="161"/>
      <c r="V248" s="161"/>
      <c r="W248" s="161"/>
      <c r="X248" s="161"/>
      <c r="Y248" s="161"/>
      <c r="Z248" s="161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  <c r="AK248" s="161"/>
      <c r="AL248" s="161"/>
      <c r="AM248" s="161"/>
      <c r="AN248" s="161"/>
      <c r="AO248" s="161"/>
      <c r="AP248" s="161"/>
      <c r="AQ248" s="161"/>
      <c r="AR248" s="161"/>
      <c r="AS248" s="161"/>
      <c r="AT248" s="161"/>
      <c r="AU248" s="161"/>
      <c r="AV248" s="161"/>
      <c r="AW248" s="161"/>
      <c r="AX248" s="161"/>
      <c r="AY248" s="161"/>
      <c r="AZ248" s="161"/>
      <c r="BA248" s="161"/>
      <c r="BB248" s="161"/>
      <c r="BC248" s="161"/>
      <c r="BD248" s="161"/>
      <c r="BE248" s="161"/>
      <c r="BF248" s="161"/>
      <c r="BG248" s="161"/>
      <c r="BH248" s="161"/>
      <c r="BI248" s="161"/>
      <c r="BJ248" s="161"/>
      <c r="BK248" s="161"/>
      <c r="BL248" s="161"/>
      <c r="BM248" s="161"/>
      <c r="BN248" s="161"/>
      <c r="BO248" s="161"/>
      <c r="BP248" s="161"/>
      <c r="BQ248" s="161"/>
      <c r="BR248" s="161"/>
      <c r="BS248" s="161"/>
      <c r="BT248" s="161"/>
      <c r="BU248" s="161"/>
    </row>
    <row r="249" spans="15:73" x14ac:dyDescent="0.2"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61"/>
      <c r="AL249" s="161"/>
      <c r="AM249" s="161"/>
      <c r="AN249" s="161"/>
      <c r="AO249" s="161"/>
      <c r="AP249" s="161"/>
      <c r="AQ249" s="161"/>
      <c r="AR249" s="161"/>
      <c r="AS249" s="161"/>
      <c r="AT249" s="161"/>
      <c r="AU249" s="161"/>
      <c r="AV249" s="161"/>
      <c r="AW249" s="161"/>
      <c r="AX249" s="161"/>
      <c r="AY249" s="161"/>
      <c r="AZ249" s="161"/>
      <c r="BA249" s="161"/>
      <c r="BB249" s="161"/>
      <c r="BC249" s="161"/>
      <c r="BD249" s="161"/>
      <c r="BE249" s="161"/>
      <c r="BF249" s="161"/>
      <c r="BG249" s="161"/>
      <c r="BH249" s="161"/>
      <c r="BI249" s="161"/>
      <c r="BJ249" s="161"/>
      <c r="BK249" s="161"/>
      <c r="BL249" s="161"/>
      <c r="BM249" s="161"/>
      <c r="BN249" s="161"/>
      <c r="BO249" s="161"/>
      <c r="BP249" s="161"/>
      <c r="BQ249" s="161"/>
      <c r="BR249" s="161"/>
      <c r="BS249" s="161"/>
      <c r="BT249" s="161"/>
      <c r="BU249" s="161"/>
    </row>
    <row r="250" spans="15:73" x14ac:dyDescent="0.2">
      <c r="O250" s="161"/>
      <c r="P250" s="161"/>
      <c r="Q250" s="161"/>
      <c r="R250" s="161"/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1"/>
      <c r="BC250" s="161"/>
      <c r="BD250" s="161"/>
      <c r="BE250" s="161"/>
      <c r="BF250" s="161"/>
      <c r="BG250" s="161"/>
      <c r="BH250" s="161"/>
      <c r="BI250" s="161"/>
      <c r="BJ250" s="161"/>
      <c r="BK250" s="161"/>
      <c r="BL250" s="161"/>
      <c r="BM250" s="161"/>
      <c r="BN250" s="161"/>
      <c r="BO250" s="161"/>
      <c r="BP250" s="161"/>
      <c r="BQ250" s="161"/>
      <c r="BR250" s="161"/>
      <c r="BS250" s="161"/>
      <c r="BT250" s="161"/>
      <c r="BU250" s="161"/>
    </row>
    <row r="251" spans="15:73" x14ac:dyDescent="0.2">
      <c r="O251" s="161"/>
      <c r="P251" s="161"/>
      <c r="Q251" s="161"/>
      <c r="R251" s="161"/>
      <c r="S251" s="161"/>
      <c r="T251" s="161"/>
      <c r="U251" s="161"/>
      <c r="V251" s="161"/>
      <c r="W251" s="161"/>
      <c r="X251" s="161"/>
      <c r="Y251" s="161"/>
      <c r="Z251" s="161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  <c r="AK251" s="161"/>
      <c r="AL251" s="161"/>
      <c r="AM251" s="161"/>
      <c r="AN251" s="161"/>
      <c r="AO251" s="161"/>
      <c r="AP251" s="161"/>
      <c r="AQ251" s="161"/>
      <c r="AR251" s="161"/>
      <c r="AS251" s="161"/>
      <c r="AT251" s="161"/>
      <c r="AU251" s="161"/>
      <c r="AV251" s="161"/>
      <c r="AW251" s="161"/>
      <c r="AX251" s="161"/>
      <c r="AY251" s="161"/>
      <c r="AZ251" s="161"/>
      <c r="BA251" s="161"/>
      <c r="BB251" s="161"/>
      <c r="BC251" s="161"/>
      <c r="BD251" s="161"/>
      <c r="BE251" s="161"/>
      <c r="BF251" s="161"/>
      <c r="BG251" s="161"/>
      <c r="BH251" s="161"/>
      <c r="BI251" s="161"/>
      <c r="BJ251" s="161"/>
      <c r="BK251" s="161"/>
      <c r="BL251" s="161"/>
      <c r="BM251" s="161"/>
      <c r="BN251" s="161"/>
      <c r="BO251" s="161"/>
      <c r="BP251" s="161"/>
      <c r="BQ251" s="161"/>
      <c r="BR251" s="161"/>
      <c r="BS251" s="161"/>
      <c r="BT251" s="161"/>
      <c r="BU251" s="161"/>
    </row>
    <row r="252" spans="15:73" x14ac:dyDescent="0.2">
      <c r="O252" s="161"/>
      <c r="P252" s="161"/>
      <c r="Q252" s="161"/>
      <c r="R252" s="161"/>
      <c r="S252" s="161"/>
      <c r="T252" s="161"/>
      <c r="U252" s="161"/>
      <c r="V252" s="161"/>
      <c r="W252" s="161"/>
      <c r="X252" s="161"/>
      <c r="Y252" s="161"/>
      <c r="Z252" s="161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  <c r="AK252" s="161"/>
      <c r="AL252" s="161"/>
      <c r="AM252" s="161"/>
      <c r="AN252" s="161"/>
      <c r="AO252" s="161"/>
      <c r="AP252" s="161"/>
      <c r="AQ252" s="161"/>
      <c r="AR252" s="161"/>
      <c r="AS252" s="161"/>
      <c r="AT252" s="161"/>
      <c r="AU252" s="161"/>
      <c r="AV252" s="161"/>
      <c r="AW252" s="161"/>
      <c r="AX252" s="161"/>
      <c r="AY252" s="161"/>
      <c r="AZ252" s="161"/>
      <c r="BA252" s="161"/>
      <c r="BB252" s="161"/>
      <c r="BC252" s="161"/>
      <c r="BD252" s="161"/>
      <c r="BE252" s="161"/>
      <c r="BF252" s="161"/>
      <c r="BG252" s="161"/>
      <c r="BH252" s="161"/>
      <c r="BI252" s="161"/>
      <c r="BJ252" s="161"/>
      <c r="BK252" s="161"/>
      <c r="BL252" s="161"/>
      <c r="BM252" s="161"/>
      <c r="BN252" s="161"/>
      <c r="BO252" s="161"/>
      <c r="BP252" s="161"/>
      <c r="BQ252" s="161"/>
      <c r="BR252" s="161"/>
      <c r="BS252" s="161"/>
      <c r="BT252" s="161"/>
      <c r="BU252" s="161"/>
    </row>
    <row r="253" spans="15:73" x14ac:dyDescent="0.2">
      <c r="O253" s="161"/>
      <c r="P253" s="161"/>
      <c r="Q253" s="161"/>
      <c r="R253" s="161"/>
      <c r="S253" s="161"/>
      <c r="T253" s="161"/>
      <c r="U253" s="161"/>
      <c r="V253" s="161"/>
      <c r="W253" s="161"/>
      <c r="X253" s="161"/>
      <c r="Y253" s="161"/>
      <c r="Z253" s="161"/>
      <c r="AA253" s="161"/>
      <c r="AB253" s="161"/>
      <c r="AC253" s="161"/>
      <c r="AD253" s="161"/>
      <c r="AE253" s="161"/>
      <c r="AF253" s="161"/>
      <c r="AG253" s="161"/>
      <c r="AH253" s="161"/>
      <c r="AI253" s="161"/>
      <c r="AJ253" s="161"/>
      <c r="AK253" s="161"/>
      <c r="AL253" s="161"/>
      <c r="AM253" s="161"/>
      <c r="AN253" s="161"/>
      <c r="AO253" s="161"/>
      <c r="AP253" s="161"/>
      <c r="AQ253" s="161"/>
      <c r="AR253" s="161"/>
      <c r="AS253" s="161"/>
      <c r="AT253" s="161"/>
      <c r="AU253" s="161"/>
      <c r="AV253" s="161"/>
      <c r="AW253" s="161"/>
      <c r="AX253" s="161"/>
      <c r="AY253" s="161"/>
      <c r="AZ253" s="161"/>
      <c r="BA253" s="161"/>
      <c r="BB253" s="161"/>
      <c r="BC253" s="161"/>
      <c r="BD253" s="161"/>
      <c r="BE253" s="161"/>
      <c r="BF253" s="161"/>
      <c r="BG253" s="161"/>
      <c r="BH253" s="161"/>
      <c r="BI253" s="161"/>
      <c r="BJ253" s="161"/>
      <c r="BK253" s="161"/>
      <c r="BL253" s="161"/>
      <c r="BM253" s="161"/>
      <c r="BN253" s="161"/>
      <c r="BO253" s="161"/>
      <c r="BP253" s="161"/>
      <c r="BQ253" s="161"/>
      <c r="BR253" s="161"/>
      <c r="BS253" s="161"/>
      <c r="BT253" s="161"/>
      <c r="BU253" s="161"/>
    </row>
    <row r="254" spans="15:73" x14ac:dyDescent="0.2">
      <c r="O254" s="161"/>
      <c r="P254" s="161"/>
      <c r="Q254" s="161"/>
      <c r="R254" s="161"/>
      <c r="S254" s="161"/>
      <c r="T254" s="161"/>
      <c r="U254" s="161"/>
      <c r="V254" s="161"/>
      <c r="W254" s="161"/>
      <c r="X254" s="161"/>
      <c r="Y254" s="161"/>
      <c r="Z254" s="161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1"/>
      <c r="AK254" s="161"/>
      <c r="AL254" s="161"/>
      <c r="AM254" s="161"/>
      <c r="AN254" s="161"/>
      <c r="AO254" s="161"/>
      <c r="AP254" s="161"/>
      <c r="AQ254" s="161"/>
      <c r="AR254" s="161"/>
      <c r="AS254" s="161"/>
      <c r="AT254" s="161"/>
      <c r="AU254" s="161"/>
      <c r="AV254" s="161"/>
      <c r="AW254" s="161"/>
      <c r="AX254" s="161"/>
      <c r="AY254" s="161"/>
      <c r="AZ254" s="161"/>
      <c r="BA254" s="161"/>
      <c r="BB254" s="161"/>
      <c r="BC254" s="161"/>
      <c r="BD254" s="161"/>
      <c r="BE254" s="161"/>
      <c r="BF254" s="161"/>
      <c r="BG254" s="161"/>
      <c r="BH254" s="161"/>
      <c r="BI254" s="161"/>
      <c r="BJ254" s="161"/>
      <c r="BK254" s="161"/>
      <c r="BL254" s="161"/>
      <c r="BM254" s="161"/>
      <c r="BN254" s="161"/>
      <c r="BO254" s="161"/>
      <c r="BP254" s="161"/>
      <c r="BQ254" s="161"/>
      <c r="BR254" s="161"/>
      <c r="BS254" s="161"/>
      <c r="BT254" s="161"/>
      <c r="BU254" s="161"/>
    </row>
    <row r="255" spans="15:73" x14ac:dyDescent="0.2">
      <c r="O255" s="161"/>
      <c r="P255" s="161"/>
      <c r="Q255" s="161"/>
      <c r="R255" s="161"/>
      <c r="S255" s="161"/>
      <c r="T255" s="161"/>
      <c r="U255" s="161"/>
      <c r="V255" s="161"/>
      <c r="W255" s="161"/>
      <c r="X255" s="161"/>
      <c r="Y255" s="161"/>
      <c r="Z255" s="161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1"/>
      <c r="AK255" s="161"/>
      <c r="AL255" s="161"/>
      <c r="AM255" s="161"/>
      <c r="AN255" s="161"/>
      <c r="AO255" s="161"/>
      <c r="AP255" s="161"/>
      <c r="AQ255" s="161"/>
      <c r="AR255" s="161"/>
      <c r="AS255" s="161"/>
      <c r="AT255" s="161"/>
      <c r="AU255" s="161"/>
      <c r="AV255" s="161"/>
      <c r="AW255" s="161"/>
      <c r="AX255" s="161"/>
      <c r="AY255" s="161"/>
      <c r="AZ255" s="161"/>
      <c r="BA255" s="161"/>
      <c r="BB255" s="161"/>
      <c r="BC255" s="161"/>
      <c r="BD255" s="161"/>
      <c r="BE255" s="161"/>
      <c r="BF255" s="161"/>
      <c r="BG255" s="161"/>
      <c r="BH255" s="161"/>
      <c r="BI255" s="161"/>
      <c r="BJ255" s="161"/>
      <c r="BK255" s="161"/>
      <c r="BL255" s="161"/>
      <c r="BM255" s="161"/>
      <c r="BN255" s="161"/>
      <c r="BO255" s="161"/>
      <c r="BP255" s="161"/>
      <c r="BQ255" s="161"/>
      <c r="BR255" s="161"/>
      <c r="BS255" s="161"/>
      <c r="BT255" s="161"/>
      <c r="BU255" s="161"/>
    </row>
    <row r="256" spans="15:73" x14ac:dyDescent="0.2">
      <c r="O256" s="161"/>
      <c r="P256" s="161"/>
      <c r="Q256" s="161"/>
      <c r="R256" s="161"/>
      <c r="S256" s="161"/>
      <c r="T256" s="161"/>
      <c r="U256" s="161"/>
      <c r="V256" s="161"/>
      <c r="W256" s="161"/>
      <c r="X256" s="161"/>
      <c r="Y256" s="161"/>
      <c r="Z256" s="161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1"/>
      <c r="AK256" s="161"/>
      <c r="AL256" s="161"/>
      <c r="AM256" s="161"/>
      <c r="AN256" s="161"/>
      <c r="AO256" s="161"/>
      <c r="AP256" s="161"/>
      <c r="AQ256" s="161"/>
      <c r="AR256" s="161"/>
      <c r="AS256" s="161"/>
      <c r="AT256" s="161"/>
      <c r="AU256" s="161"/>
      <c r="AV256" s="161"/>
      <c r="AW256" s="161"/>
      <c r="AX256" s="161"/>
      <c r="AY256" s="161"/>
      <c r="AZ256" s="161"/>
      <c r="BA256" s="161"/>
      <c r="BB256" s="161"/>
      <c r="BC256" s="161"/>
      <c r="BD256" s="161"/>
      <c r="BE256" s="161"/>
      <c r="BF256" s="161"/>
      <c r="BG256" s="161"/>
      <c r="BH256" s="161"/>
      <c r="BI256" s="161"/>
      <c r="BJ256" s="161"/>
      <c r="BK256" s="161"/>
      <c r="BL256" s="161"/>
      <c r="BM256" s="161"/>
      <c r="BN256" s="161"/>
      <c r="BO256" s="161"/>
      <c r="BP256" s="161"/>
      <c r="BQ256" s="161"/>
      <c r="BR256" s="161"/>
      <c r="BS256" s="161"/>
      <c r="BT256" s="161"/>
      <c r="BU256" s="161"/>
    </row>
    <row r="257" spans="15:73" x14ac:dyDescent="0.2">
      <c r="O257" s="161"/>
      <c r="P257" s="161"/>
      <c r="Q257" s="161"/>
      <c r="R257" s="161"/>
      <c r="S257" s="161"/>
      <c r="T257" s="161"/>
      <c r="U257" s="161"/>
      <c r="V257" s="161"/>
      <c r="W257" s="161"/>
      <c r="X257" s="161"/>
      <c r="Y257" s="161"/>
      <c r="Z257" s="161"/>
      <c r="AA257" s="161"/>
      <c r="AB257" s="161"/>
      <c r="AC257" s="161"/>
      <c r="AD257" s="161"/>
      <c r="AE257" s="161"/>
      <c r="AF257" s="161"/>
      <c r="AG257" s="161"/>
      <c r="AH257" s="161"/>
      <c r="AI257" s="161"/>
      <c r="AJ257" s="161"/>
      <c r="AK257" s="161"/>
      <c r="AL257" s="161"/>
      <c r="AM257" s="161"/>
      <c r="AN257" s="161"/>
      <c r="AO257" s="161"/>
      <c r="AP257" s="161"/>
      <c r="AQ257" s="161"/>
      <c r="AR257" s="161"/>
      <c r="AS257" s="161"/>
      <c r="AT257" s="161"/>
      <c r="AU257" s="161"/>
      <c r="AV257" s="161"/>
      <c r="AW257" s="161"/>
      <c r="AX257" s="161"/>
      <c r="AY257" s="161"/>
      <c r="AZ257" s="161"/>
      <c r="BA257" s="161"/>
      <c r="BB257" s="161"/>
      <c r="BC257" s="161"/>
      <c r="BD257" s="161"/>
      <c r="BE257" s="161"/>
      <c r="BF257" s="161"/>
      <c r="BG257" s="161"/>
      <c r="BH257" s="161"/>
      <c r="BI257" s="161"/>
      <c r="BJ257" s="161"/>
      <c r="BK257" s="161"/>
      <c r="BL257" s="161"/>
      <c r="BM257" s="161"/>
      <c r="BN257" s="161"/>
      <c r="BO257" s="161"/>
      <c r="BP257" s="161"/>
      <c r="BQ257" s="161"/>
      <c r="BR257" s="161"/>
      <c r="BS257" s="161"/>
      <c r="BT257" s="161"/>
      <c r="BU257" s="161"/>
    </row>
    <row r="258" spans="15:73" x14ac:dyDescent="0.2">
      <c r="O258" s="161"/>
      <c r="P258" s="161"/>
      <c r="Q258" s="161"/>
      <c r="R258" s="161"/>
      <c r="S258" s="161"/>
      <c r="T258" s="161"/>
      <c r="U258" s="161"/>
      <c r="V258" s="161"/>
      <c r="W258" s="161"/>
      <c r="X258" s="161"/>
      <c r="Y258" s="161"/>
      <c r="Z258" s="161"/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161"/>
      <c r="AK258" s="161"/>
      <c r="AL258" s="161"/>
      <c r="AM258" s="161"/>
      <c r="AN258" s="161"/>
      <c r="AO258" s="161"/>
      <c r="AP258" s="161"/>
      <c r="AQ258" s="161"/>
      <c r="AR258" s="161"/>
      <c r="AS258" s="161"/>
      <c r="AT258" s="161"/>
      <c r="AU258" s="161"/>
      <c r="AV258" s="161"/>
      <c r="AW258" s="161"/>
      <c r="AX258" s="161"/>
      <c r="AY258" s="161"/>
      <c r="AZ258" s="161"/>
      <c r="BA258" s="161"/>
      <c r="BB258" s="161"/>
      <c r="BC258" s="161"/>
      <c r="BD258" s="161"/>
      <c r="BE258" s="161"/>
      <c r="BF258" s="161"/>
      <c r="BG258" s="161"/>
      <c r="BH258" s="161"/>
      <c r="BI258" s="161"/>
      <c r="BJ258" s="161"/>
      <c r="BK258" s="161"/>
      <c r="BL258" s="161"/>
      <c r="BM258" s="161"/>
      <c r="BN258" s="161"/>
      <c r="BO258" s="161"/>
      <c r="BP258" s="161"/>
      <c r="BQ258" s="161"/>
      <c r="BR258" s="161"/>
      <c r="BS258" s="161"/>
      <c r="BT258" s="161"/>
      <c r="BU258" s="161"/>
    </row>
    <row r="259" spans="15:73" x14ac:dyDescent="0.2">
      <c r="O259" s="161"/>
      <c r="P259" s="161"/>
      <c r="Q259" s="161"/>
      <c r="R259" s="161"/>
      <c r="S259" s="161"/>
      <c r="T259" s="161"/>
      <c r="U259" s="161"/>
      <c r="V259" s="161"/>
      <c r="W259" s="161"/>
      <c r="X259" s="161"/>
      <c r="Y259" s="161"/>
      <c r="Z259" s="161"/>
      <c r="AA259" s="161"/>
      <c r="AB259" s="161"/>
      <c r="AC259" s="161"/>
      <c r="AD259" s="161"/>
      <c r="AE259" s="161"/>
      <c r="AF259" s="161"/>
      <c r="AG259" s="161"/>
      <c r="AH259" s="161"/>
      <c r="AI259" s="161"/>
      <c r="AJ259" s="161"/>
      <c r="AK259" s="161"/>
      <c r="AL259" s="161"/>
      <c r="AM259" s="161"/>
      <c r="AN259" s="161"/>
      <c r="AO259" s="161"/>
      <c r="AP259" s="161"/>
      <c r="AQ259" s="161"/>
      <c r="AR259" s="161"/>
      <c r="AS259" s="161"/>
      <c r="AT259" s="161"/>
      <c r="AU259" s="161"/>
      <c r="AV259" s="161"/>
      <c r="AW259" s="161"/>
      <c r="AX259" s="161"/>
      <c r="AY259" s="161"/>
      <c r="AZ259" s="161"/>
      <c r="BA259" s="161"/>
      <c r="BB259" s="161"/>
      <c r="BC259" s="161"/>
      <c r="BD259" s="161"/>
      <c r="BE259" s="161"/>
      <c r="BF259" s="161"/>
      <c r="BG259" s="161"/>
      <c r="BH259" s="161"/>
      <c r="BI259" s="161"/>
      <c r="BJ259" s="161"/>
      <c r="BK259" s="161"/>
      <c r="BL259" s="161"/>
      <c r="BM259" s="161"/>
      <c r="BN259" s="161"/>
      <c r="BO259" s="161"/>
      <c r="BP259" s="161"/>
      <c r="BQ259" s="161"/>
      <c r="BR259" s="161"/>
      <c r="BS259" s="161"/>
      <c r="BT259" s="161"/>
      <c r="BU259" s="161"/>
    </row>
    <row r="260" spans="15:73" x14ac:dyDescent="0.2">
      <c r="O260" s="161"/>
      <c r="P260" s="161"/>
      <c r="Q260" s="161"/>
      <c r="R260" s="161"/>
      <c r="S260" s="161"/>
      <c r="T260" s="161"/>
      <c r="U260" s="161"/>
      <c r="V260" s="161"/>
      <c r="W260" s="161"/>
      <c r="X260" s="161"/>
      <c r="Y260" s="161"/>
      <c r="Z260" s="161"/>
      <c r="AA260" s="161"/>
      <c r="AB260" s="161"/>
      <c r="AC260" s="161"/>
      <c r="AD260" s="161"/>
      <c r="AE260" s="161"/>
      <c r="AF260" s="161"/>
      <c r="AG260" s="161"/>
      <c r="AH260" s="161"/>
      <c r="AI260" s="161"/>
      <c r="AJ260" s="161"/>
      <c r="AK260" s="161"/>
      <c r="AL260" s="161"/>
      <c r="AM260" s="161"/>
      <c r="AN260" s="161"/>
      <c r="AO260" s="161"/>
      <c r="AP260" s="161"/>
      <c r="AQ260" s="161"/>
      <c r="AR260" s="161"/>
      <c r="AS260" s="161"/>
      <c r="AT260" s="161"/>
      <c r="AU260" s="161"/>
      <c r="AV260" s="161"/>
      <c r="AW260" s="161"/>
      <c r="AX260" s="161"/>
      <c r="AY260" s="161"/>
      <c r="AZ260" s="161"/>
      <c r="BA260" s="161"/>
      <c r="BB260" s="161"/>
      <c r="BC260" s="161"/>
      <c r="BD260" s="161"/>
      <c r="BE260" s="161"/>
      <c r="BF260" s="161"/>
      <c r="BG260" s="161"/>
      <c r="BH260" s="161"/>
      <c r="BI260" s="161"/>
      <c r="BJ260" s="161"/>
      <c r="BK260" s="161"/>
      <c r="BL260" s="161"/>
      <c r="BM260" s="161"/>
      <c r="BN260" s="161"/>
      <c r="BO260" s="161"/>
      <c r="BP260" s="161"/>
      <c r="BQ260" s="161"/>
      <c r="BR260" s="161"/>
      <c r="BS260" s="161"/>
      <c r="BT260" s="161"/>
      <c r="BU260" s="161"/>
    </row>
    <row r="261" spans="15:73" x14ac:dyDescent="0.2">
      <c r="O261" s="161"/>
      <c r="P261" s="161"/>
      <c r="Q261" s="161"/>
      <c r="R261" s="161"/>
      <c r="S261" s="161"/>
      <c r="T261" s="161"/>
      <c r="U261" s="161"/>
      <c r="V261" s="161"/>
      <c r="W261" s="161"/>
      <c r="X261" s="161"/>
      <c r="Y261" s="161"/>
      <c r="Z261" s="161"/>
      <c r="AA261" s="161"/>
      <c r="AB261" s="161"/>
      <c r="AC261" s="161"/>
      <c r="AD261" s="161"/>
      <c r="AE261" s="161"/>
      <c r="AF261" s="161"/>
      <c r="AG261" s="161"/>
      <c r="AH261" s="161"/>
      <c r="AI261" s="161"/>
      <c r="AJ261" s="161"/>
      <c r="AK261" s="161"/>
      <c r="AL261" s="161"/>
      <c r="AM261" s="161"/>
      <c r="AN261" s="161"/>
      <c r="AO261" s="161"/>
      <c r="AP261" s="161"/>
      <c r="AQ261" s="161"/>
      <c r="AR261" s="161"/>
      <c r="AS261" s="161"/>
      <c r="AT261" s="161"/>
      <c r="AU261" s="161"/>
      <c r="AV261" s="161"/>
      <c r="AW261" s="161"/>
      <c r="AX261" s="161"/>
      <c r="AY261" s="161"/>
      <c r="AZ261" s="161"/>
      <c r="BA261" s="161"/>
      <c r="BB261" s="161"/>
      <c r="BC261" s="161"/>
      <c r="BD261" s="161"/>
      <c r="BE261" s="161"/>
      <c r="BF261" s="161"/>
      <c r="BG261" s="161"/>
      <c r="BH261" s="161"/>
      <c r="BI261" s="161"/>
      <c r="BJ261" s="161"/>
      <c r="BK261" s="161"/>
      <c r="BL261" s="161"/>
      <c r="BM261" s="161"/>
      <c r="BN261" s="161"/>
      <c r="BO261" s="161"/>
      <c r="BP261" s="161"/>
      <c r="BQ261" s="161"/>
      <c r="BR261" s="161"/>
      <c r="BS261" s="161"/>
      <c r="BT261" s="161"/>
      <c r="BU261" s="161"/>
    </row>
    <row r="262" spans="15:73" x14ac:dyDescent="0.2">
      <c r="O262" s="161"/>
      <c r="P262" s="161"/>
      <c r="Q262" s="161"/>
      <c r="R262" s="161"/>
      <c r="S262" s="161"/>
      <c r="T262" s="161"/>
      <c r="U262" s="161"/>
      <c r="V262" s="161"/>
      <c r="W262" s="161"/>
      <c r="X262" s="161"/>
      <c r="Y262" s="161"/>
      <c r="Z262" s="161"/>
      <c r="AA262" s="161"/>
      <c r="AB262" s="161"/>
      <c r="AC262" s="161"/>
      <c r="AD262" s="161"/>
      <c r="AE262" s="161"/>
      <c r="AF262" s="161"/>
      <c r="AG262" s="161"/>
      <c r="AH262" s="161"/>
      <c r="AI262" s="161"/>
      <c r="AJ262" s="161"/>
      <c r="AK262" s="161"/>
      <c r="AL262" s="161"/>
      <c r="AM262" s="161"/>
      <c r="AN262" s="161"/>
      <c r="AO262" s="161"/>
      <c r="AP262" s="161"/>
      <c r="AQ262" s="161"/>
      <c r="AR262" s="161"/>
      <c r="AS262" s="161"/>
      <c r="AT262" s="161"/>
      <c r="AU262" s="161"/>
      <c r="AV262" s="161"/>
      <c r="AW262" s="161"/>
      <c r="AX262" s="161"/>
      <c r="AY262" s="161"/>
      <c r="AZ262" s="161"/>
      <c r="BA262" s="161"/>
      <c r="BB262" s="161"/>
      <c r="BC262" s="161"/>
      <c r="BD262" s="161"/>
      <c r="BE262" s="161"/>
      <c r="BF262" s="161"/>
      <c r="BG262" s="161"/>
      <c r="BH262" s="161"/>
      <c r="BI262" s="161"/>
      <c r="BJ262" s="161"/>
      <c r="BK262" s="161"/>
      <c r="BL262" s="161"/>
      <c r="BM262" s="161"/>
      <c r="BN262" s="161"/>
      <c r="BO262" s="161"/>
      <c r="BP262" s="161"/>
      <c r="BQ262" s="161"/>
      <c r="BR262" s="161"/>
      <c r="BS262" s="161"/>
      <c r="BT262" s="161"/>
      <c r="BU262" s="161"/>
    </row>
    <row r="263" spans="15:73" x14ac:dyDescent="0.2">
      <c r="O263" s="161"/>
      <c r="P263" s="161"/>
      <c r="Q263" s="161"/>
      <c r="R263" s="161"/>
      <c r="S263" s="161"/>
      <c r="T263" s="161"/>
      <c r="U263" s="161"/>
      <c r="V263" s="161"/>
      <c r="W263" s="161"/>
      <c r="X263" s="161"/>
      <c r="Y263" s="161"/>
      <c r="Z263" s="161"/>
      <c r="AA263" s="161"/>
      <c r="AB263" s="161"/>
      <c r="AC263" s="161"/>
      <c r="AD263" s="161"/>
      <c r="AE263" s="161"/>
      <c r="AF263" s="161"/>
      <c r="AG263" s="161"/>
      <c r="AH263" s="161"/>
      <c r="AI263" s="161"/>
      <c r="AJ263" s="161"/>
      <c r="AK263" s="161"/>
      <c r="AL263" s="161"/>
      <c r="AM263" s="161"/>
      <c r="AN263" s="161"/>
      <c r="AO263" s="161"/>
      <c r="AP263" s="161"/>
      <c r="AQ263" s="161"/>
      <c r="AR263" s="161"/>
      <c r="AS263" s="161"/>
      <c r="AT263" s="161"/>
      <c r="AU263" s="161"/>
      <c r="AV263" s="161"/>
      <c r="AW263" s="161"/>
      <c r="AX263" s="161"/>
      <c r="AY263" s="161"/>
      <c r="AZ263" s="161"/>
      <c r="BA263" s="161"/>
      <c r="BB263" s="161"/>
      <c r="BC263" s="161"/>
      <c r="BD263" s="161"/>
      <c r="BE263" s="161"/>
      <c r="BF263" s="161"/>
      <c r="BG263" s="161"/>
      <c r="BH263" s="161"/>
      <c r="BI263" s="161"/>
      <c r="BJ263" s="161"/>
      <c r="BK263" s="161"/>
      <c r="BL263" s="161"/>
      <c r="BM263" s="161"/>
      <c r="BN263" s="161"/>
      <c r="BO263" s="161"/>
      <c r="BP263" s="161"/>
      <c r="BQ263" s="161"/>
      <c r="BR263" s="161"/>
      <c r="BS263" s="161"/>
      <c r="BT263" s="161"/>
      <c r="BU263" s="161"/>
    </row>
    <row r="264" spans="15:73" x14ac:dyDescent="0.2">
      <c r="O264" s="161"/>
      <c r="P264" s="161"/>
      <c r="Q264" s="161"/>
      <c r="R264" s="161"/>
      <c r="S264" s="161"/>
      <c r="T264" s="161"/>
      <c r="U264" s="161"/>
      <c r="V264" s="161"/>
      <c r="W264" s="161"/>
      <c r="X264" s="161"/>
      <c r="Y264" s="161"/>
      <c r="Z264" s="161"/>
      <c r="AA264" s="161"/>
      <c r="AB264" s="161"/>
      <c r="AC264" s="161"/>
      <c r="AD264" s="161"/>
      <c r="AE264" s="161"/>
      <c r="AF264" s="161"/>
      <c r="AG264" s="161"/>
      <c r="AH264" s="161"/>
      <c r="AI264" s="161"/>
      <c r="AJ264" s="161"/>
      <c r="AK264" s="161"/>
      <c r="AL264" s="161"/>
      <c r="AM264" s="161"/>
      <c r="AN264" s="161"/>
      <c r="AO264" s="161"/>
      <c r="AP264" s="161"/>
      <c r="AQ264" s="161"/>
      <c r="AR264" s="161"/>
      <c r="AS264" s="161"/>
      <c r="AT264" s="161"/>
      <c r="AU264" s="161"/>
      <c r="AV264" s="161"/>
      <c r="AW264" s="161"/>
      <c r="AX264" s="161"/>
      <c r="AY264" s="161"/>
      <c r="AZ264" s="161"/>
      <c r="BA264" s="161"/>
      <c r="BB264" s="161"/>
      <c r="BC264" s="161"/>
      <c r="BD264" s="161"/>
      <c r="BE264" s="161"/>
      <c r="BF264" s="161"/>
      <c r="BG264" s="161"/>
      <c r="BH264" s="161"/>
      <c r="BI264" s="161"/>
      <c r="BJ264" s="161"/>
      <c r="BK264" s="161"/>
      <c r="BL264" s="161"/>
      <c r="BM264" s="161"/>
      <c r="BN264" s="161"/>
      <c r="BO264" s="161"/>
      <c r="BP264" s="161"/>
      <c r="BQ264" s="161"/>
      <c r="BR264" s="161"/>
      <c r="BS264" s="161"/>
      <c r="BT264" s="161"/>
      <c r="BU264" s="161"/>
    </row>
    <row r="265" spans="15:73" x14ac:dyDescent="0.2">
      <c r="O265" s="161"/>
      <c r="P265" s="161"/>
      <c r="Q265" s="161"/>
      <c r="R265" s="161"/>
      <c r="S265" s="161"/>
      <c r="T265" s="161"/>
      <c r="U265" s="161"/>
      <c r="V265" s="161"/>
      <c r="W265" s="161"/>
      <c r="X265" s="161"/>
      <c r="Y265" s="161"/>
      <c r="Z265" s="161"/>
      <c r="AA265" s="161"/>
      <c r="AB265" s="161"/>
      <c r="AC265" s="161"/>
      <c r="AD265" s="161"/>
      <c r="AE265" s="161"/>
      <c r="AF265" s="161"/>
      <c r="AG265" s="161"/>
      <c r="AH265" s="161"/>
      <c r="AI265" s="161"/>
      <c r="AJ265" s="161"/>
      <c r="AK265" s="161"/>
      <c r="AL265" s="161"/>
      <c r="AM265" s="161"/>
      <c r="AN265" s="161"/>
      <c r="AO265" s="161"/>
      <c r="AP265" s="161"/>
      <c r="AQ265" s="161"/>
      <c r="AR265" s="161"/>
      <c r="AS265" s="161"/>
      <c r="AT265" s="161"/>
      <c r="AU265" s="161"/>
      <c r="AV265" s="161"/>
      <c r="AW265" s="161"/>
      <c r="AX265" s="161"/>
      <c r="AY265" s="161"/>
      <c r="AZ265" s="161"/>
      <c r="BA265" s="161"/>
      <c r="BB265" s="161"/>
      <c r="BC265" s="161"/>
      <c r="BD265" s="161"/>
      <c r="BE265" s="161"/>
      <c r="BF265" s="161"/>
      <c r="BG265" s="161"/>
      <c r="BH265" s="161"/>
      <c r="BI265" s="161"/>
      <c r="BJ265" s="161"/>
      <c r="BK265" s="161"/>
      <c r="BL265" s="161"/>
      <c r="BM265" s="161"/>
      <c r="BN265" s="161"/>
      <c r="BO265" s="161"/>
      <c r="BP265" s="161"/>
      <c r="BQ265" s="161"/>
      <c r="BR265" s="161"/>
      <c r="BS265" s="161"/>
      <c r="BT265" s="161"/>
      <c r="BU265" s="161"/>
    </row>
    <row r="266" spans="15:73" x14ac:dyDescent="0.2">
      <c r="O266" s="161"/>
      <c r="P266" s="161"/>
      <c r="Q266" s="161"/>
      <c r="R266" s="161"/>
      <c r="S266" s="161"/>
      <c r="T266" s="161"/>
      <c r="U266" s="161"/>
      <c r="V266" s="161"/>
      <c r="W266" s="161"/>
      <c r="X266" s="161"/>
      <c r="Y266" s="161"/>
      <c r="Z266" s="161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61"/>
      <c r="AK266" s="161"/>
      <c r="AL266" s="161"/>
      <c r="AM266" s="161"/>
      <c r="AN266" s="161"/>
      <c r="AO266" s="161"/>
      <c r="AP266" s="161"/>
      <c r="AQ266" s="161"/>
      <c r="AR266" s="161"/>
      <c r="AS266" s="161"/>
      <c r="AT266" s="161"/>
      <c r="AU266" s="161"/>
      <c r="AV266" s="161"/>
      <c r="AW266" s="161"/>
      <c r="AX266" s="161"/>
      <c r="AY266" s="161"/>
      <c r="AZ266" s="161"/>
      <c r="BA266" s="161"/>
      <c r="BB266" s="161"/>
      <c r="BC266" s="161"/>
      <c r="BD266" s="161"/>
      <c r="BE266" s="161"/>
      <c r="BF266" s="161"/>
      <c r="BG266" s="161"/>
      <c r="BH266" s="161"/>
      <c r="BI266" s="161"/>
      <c r="BJ266" s="161"/>
      <c r="BK266" s="161"/>
      <c r="BL266" s="161"/>
      <c r="BM266" s="161"/>
      <c r="BN266" s="161"/>
      <c r="BO266" s="161"/>
      <c r="BP266" s="161"/>
      <c r="BQ266" s="161"/>
      <c r="BR266" s="161"/>
      <c r="BS266" s="161"/>
      <c r="BT266" s="161"/>
      <c r="BU266" s="161"/>
    </row>
    <row r="267" spans="15:73" x14ac:dyDescent="0.2">
      <c r="O267" s="161"/>
      <c r="P267" s="161"/>
      <c r="Q267" s="161"/>
      <c r="R267" s="161"/>
      <c r="S267" s="161"/>
      <c r="T267" s="161"/>
      <c r="U267" s="161"/>
      <c r="V267" s="161"/>
      <c r="W267" s="161"/>
      <c r="X267" s="161"/>
      <c r="Y267" s="161"/>
      <c r="Z267" s="161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61"/>
      <c r="AK267" s="161"/>
      <c r="AL267" s="161"/>
      <c r="AM267" s="161"/>
      <c r="AN267" s="161"/>
      <c r="AO267" s="161"/>
      <c r="AP267" s="161"/>
      <c r="AQ267" s="161"/>
      <c r="AR267" s="161"/>
      <c r="AS267" s="161"/>
      <c r="AT267" s="161"/>
      <c r="AU267" s="161"/>
      <c r="AV267" s="161"/>
      <c r="AW267" s="161"/>
      <c r="AX267" s="161"/>
      <c r="AY267" s="161"/>
      <c r="AZ267" s="161"/>
      <c r="BA267" s="161"/>
      <c r="BB267" s="161"/>
      <c r="BC267" s="161"/>
      <c r="BD267" s="161"/>
      <c r="BE267" s="161"/>
      <c r="BF267" s="161"/>
      <c r="BG267" s="161"/>
      <c r="BH267" s="161"/>
      <c r="BI267" s="161"/>
      <c r="BJ267" s="161"/>
      <c r="BK267" s="161"/>
      <c r="BL267" s="161"/>
      <c r="BM267" s="161"/>
      <c r="BN267" s="161"/>
      <c r="BO267" s="161"/>
      <c r="BP267" s="161"/>
      <c r="BQ267" s="161"/>
      <c r="BR267" s="161"/>
      <c r="BS267" s="161"/>
      <c r="BT267" s="161"/>
      <c r="BU267" s="161"/>
    </row>
    <row r="268" spans="15:73" x14ac:dyDescent="0.2">
      <c r="O268" s="161"/>
      <c r="P268" s="161"/>
      <c r="Q268" s="161"/>
      <c r="R268" s="161"/>
      <c r="S268" s="161"/>
      <c r="T268" s="161"/>
      <c r="U268" s="161"/>
      <c r="V268" s="161"/>
      <c r="W268" s="161"/>
      <c r="X268" s="161"/>
      <c r="Y268" s="161"/>
      <c r="Z268" s="161"/>
      <c r="AA268" s="161"/>
      <c r="AB268" s="161"/>
      <c r="AC268" s="161"/>
      <c r="AD268" s="161"/>
      <c r="AE268" s="161"/>
      <c r="AF268" s="161"/>
      <c r="AG268" s="161"/>
      <c r="AH268" s="161"/>
      <c r="AI268" s="161"/>
      <c r="AJ268" s="161"/>
      <c r="AK268" s="161"/>
      <c r="AL268" s="161"/>
      <c r="AM268" s="161"/>
      <c r="AN268" s="161"/>
      <c r="AO268" s="161"/>
      <c r="AP268" s="161"/>
      <c r="AQ268" s="161"/>
      <c r="AR268" s="161"/>
      <c r="AS268" s="161"/>
      <c r="AT268" s="161"/>
      <c r="AU268" s="161"/>
      <c r="AV268" s="161"/>
      <c r="AW268" s="161"/>
      <c r="AX268" s="161"/>
      <c r="AY268" s="161"/>
      <c r="AZ268" s="161"/>
      <c r="BA268" s="161"/>
      <c r="BB268" s="161"/>
      <c r="BC268" s="161"/>
      <c r="BD268" s="161"/>
      <c r="BE268" s="161"/>
      <c r="BF268" s="161"/>
      <c r="BG268" s="161"/>
      <c r="BH268" s="161"/>
      <c r="BI268" s="161"/>
      <c r="BJ268" s="161"/>
      <c r="BK268" s="161"/>
      <c r="BL268" s="161"/>
      <c r="BM268" s="161"/>
      <c r="BN268" s="161"/>
      <c r="BO268" s="161"/>
      <c r="BP268" s="161"/>
      <c r="BQ268" s="161"/>
      <c r="BR268" s="161"/>
      <c r="BS268" s="161"/>
      <c r="BT268" s="161"/>
      <c r="BU268" s="161"/>
    </row>
    <row r="269" spans="15:73" x14ac:dyDescent="0.2">
      <c r="O269" s="161"/>
      <c r="P269" s="161"/>
      <c r="Q269" s="161"/>
      <c r="R269" s="161"/>
      <c r="S269" s="161"/>
      <c r="T269" s="161"/>
      <c r="U269" s="161"/>
      <c r="V269" s="161"/>
      <c r="W269" s="161"/>
      <c r="X269" s="161"/>
      <c r="Y269" s="161"/>
      <c r="Z269" s="161"/>
      <c r="AA269" s="161"/>
      <c r="AB269" s="161"/>
      <c r="AC269" s="161"/>
      <c r="AD269" s="161"/>
      <c r="AE269" s="161"/>
      <c r="AF269" s="161"/>
      <c r="AG269" s="161"/>
      <c r="AH269" s="161"/>
      <c r="AI269" s="161"/>
      <c r="AJ269" s="161"/>
      <c r="AK269" s="161"/>
      <c r="AL269" s="161"/>
      <c r="AM269" s="161"/>
      <c r="AN269" s="161"/>
      <c r="AO269" s="161"/>
      <c r="AP269" s="161"/>
      <c r="AQ269" s="161"/>
      <c r="AR269" s="161"/>
      <c r="AS269" s="161"/>
      <c r="AT269" s="161"/>
      <c r="AU269" s="161"/>
      <c r="AV269" s="161"/>
      <c r="AW269" s="161"/>
      <c r="AX269" s="161"/>
      <c r="AY269" s="161"/>
      <c r="AZ269" s="161"/>
      <c r="BA269" s="161"/>
      <c r="BB269" s="161"/>
      <c r="BC269" s="161"/>
      <c r="BD269" s="161"/>
      <c r="BE269" s="161"/>
      <c r="BF269" s="161"/>
      <c r="BG269" s="161"/>
      <c r="BH269" s="161"/>
      <c r="BI269" s="161"/>
      <c r="BJ269" s="161"/>
      <c r="BK269" s="161"/>
      <c r="BL269" s="161"/>
      <c r="BM269" s="161"/>
      <c r="BN269" s="161"/>
      <c r="BO269" s="161"/>
      <c r="BP269" s="161"/>
      <c r="BQ269" s="161"/>
      <c r="BR269" s="161"/>
      <c r="BS269" s="161"/>
      <c r="BT269" s="161"/>
      <c r="BU269" s="161"/>
    </row>
    <row r="270" spans="15:73" x14ac:dyDescent="0.2">
      <c r="O270" s="161"/>
      <c r="P270" s="161"/>
      <c r="Q270" s="161"/>
      <c r="R270" s="161"/>
      <c r="S270" s="161"/>
      <c r="T270" s="161"/>
      <c r="U270" s="161"/>
      <c r="V270" s="161"/>
      <c r="W270" s="161"/>
      <c r="X270" s="161"/>
      <c r="Y270" s="161"/>
      <c r="Z270" s="161"/>
      <c r="AA270" s="161"/>
      <c r="AB270" s="161"/>
      <c r="AC270" s="161"/>
      <c r="AD270" s="161"/>
      <c r="AE270" s="161"/>
      <c r="AF270" s="161"/>
      <c r="AG270" s="161"/>
      <c r="AH270" s="161"/>
      <c r="AI270" s="161"/>
      <c r="AJ270" s="161"/>
      <c r="AK270" s="161"/>
      <c r="AL270" s="161"/>
      <c r="AM270" s="161"/>
      <c r="AN270" s="161"/>
      <c r="AO270" s="161"/>
      <c r="AP270" s="161"/>
      <c r="AQ270" s="161"/>
      <c r="AR270" s="161"/>
      <c r="AS270" s="161"/>
      <c r="AT270" s="161"/>
      <c r="AU270" s="161"/>
      <c r="AV270" s="161"/>
      <c r="AW270" s="161"/>
      <c r="AX270" s="161"/>
      <c r="AY270" s="161"/>
      <c r="AZ270" s="161"/>
      <c r="BA270" s="161"/>
      <c r="BB270" s="161"/>
      <c r="BC270" s="161"/>
      <c r="BD270" s="161"/>
      <c r="BE270" s="161"/>
      <c r="BF270" s="161"/>
      <c r="BG270" s="161"/>
      <c r="BH270" s="161"/>
      <c r="BI270" s="161"/>
      <c r="BJ270" s="161"/>
      <c r="BK270" s="161"/>
      <c r="BL270" s="161"/>
      <c r="BM270" s="161"/>
      <c r="BN270" s="161"/>
      <c r="BO270" s="161"/>
      <c r="BP270" s="161"/>
      <c r="BQ270" s="161"/>
      <c r="BR270" s="161"/>
      <c r="BS270" s="161"/>
      <c r="BT270" s="161"/>
      <c r="BU270" s="161"/>
    </row>
    <row r="271" spans="15:73" x14ac:dyDescent="0.2">
      <c r="O271" s="161"/>
      <c r="P271" s="161"/>
      <c r="Q271" s="161"/>
      <c r="R271" s="161"/>
      <c r="S271" s="161"/>
      <c r="T271" s="161"/>
      <c r="U271" s="161"/>
      <c r="V271" s="161"/>
      <c r="W271" s="161"/>
      <c r="X271" s="161"/>
      <c r="Y271" s="161"/>
      <c r="Z271" s="161"/>
      <c r="AA271" s="161"/>
      <c r="AB271" s="161"/>
      <c r="AC271" s="161"/>
      <c r="AD271" s="161"/>
      <c r="AE271" s="161"/>
      <c r="AF271" s="161"/>
      <c r="AG271" s="161"/>
      <c r="AH271" s="161"/>
      <c r="AI271" s="161"/>
      <c r="AJ271" s="161"/>
      <c r="AK271" s="161"/>
      <c r="AL271" s="161"/>
      <c r="AM271" s="161"/>
      <c r="AN271" s="161"/>
      <c r="AO271" s="161"/>
      <c r="AP271" s="161"/>
      <c r="AQ271" s="161"/>
      <c r="AR271" s="161"/>
      <c r="AS271" s="161"/>
      <c r="AT271" s="161"/>
      <c r="AU271" s="161"/>
      <c r="AV271" s="161"/>
      <c r="AW271" s="161"/>
      <c r="AX271" s="161"/>
      <c r="AY271" s="161"/>
      <c r="AZ271" s="161"/>
      <c r="BA271" s="161"/>
      <c r="BB271" s="161"/>
      <c r="BC271" s="161"/>
      <c r="BD271" s="161"/>
      <c r="BE271" s="161"/>
      <c r="BF271" s="161"/>
      <c r="BG271" s="161"/>
      <c r="BH271" s="161"/>
      <c r="BI271" s="161"/>
      <c r="BJ271" s="161"/>
      <c r="BK271" s="161"/>
      <c r="BL271" s="161"/>
      <c r="BM271" s="161"/>
      <c r="BN271" s="161"/>
      <c r="BO271" s="161"/>
      <c r="BP271" s="161"/>
      <c r="BQ271" s="161"/>
      <c r="BR271" s="161"/>
      <c r="BS271" s="161"/>
      <c r="BT271" s="161"/>
      <c r="BU271" s="161"/>
    </row>
    <row r="272" spans="15:73" x14ac:dyDescent="0.2">
      <c r="O272" s="161"/>
      <c r="P272" s="161"/>
      <c r="Q272" s="161"/>
      <c r="R272" s="161"/>
      <c r="S272" s="161"/>
      <c r="T272" s="161"/>
      <c r="U272" s="161"/>
      <c r="V272" s="161"/>
      <c r="W272" s="161"/>
      <c r="X272" s="161"/>
      <c r="Y272" s="161"/>
      <c r="Z272" s="161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  <c r="AK272" s="161"/>
      <c r="AL272" s="161"/>
      <c r="AM272" s="161"/>
      <c r="AN272" s="161"/>
      <c r="AO272" s="161"/>
      <c r="AP272" s="161"/>
      <c r="AQ272" s="161"/>
      <c r="AR272" s="161"/>
      <c r="AS272" s="161"/>
      <c r="AT272" s="161"/>
      <c r="AU272" s="161"/>
      <c r="AV272" s="161"/>
      <c r="AW272" s="161"/>
      <c r="AX272" s="161"/>
      <c r="AY272" s="161"/>
      <c r="AZ272" s="161"/>
      <c r="BA272" s="161"/>
      <c r="BB272" s="161"/>
      <c r="BC272" s="161"/>
      <c r="BD272" s="161"/>
      <c r="BE272" s="161"/>
      <c r="BF272" s="161"/>
      <c r="BG272" s="161"/>
      <c r="BH272" s="161"/>
      <c r="BI272" s="161"/>
      <c r="BJ272" s="161"/>
      <c r="BK272" s="161"/>
      <c r="BL272" s="161"/>
      <c r="BM272" s="161"/>
      <c r="BN272" s="161"/>
      <c r="BO272" s="161"/>
      <c r="BP272" s="161"/>
      <c r="BQ272" s="161"/>
      <c r="BR272" s="161"/>
      <c r="BS272" s="161"/>
      <c r="BT272" s="161"/>
      <c r="BU272" s="161"/>
    </row>
    <row r="273" spans="15:73" x14ac:dyDescent="0.2">
      <c r="O273" s="161"/>
      <c r="P273" s="161"/>
      <c r="Q273" s="161"/>
      <c r="R273" s="161"/>
      <c r="S273" s="161"/>
      <c r="T273" s="161"/>
      <c r="U273" s="161"/>
      <c r="V273" s="161"/>
      <c r="W273" s="161"/>
      <c r="X273" s="161"/>
      <c r="Y273" s="161"/>
      <c r="Z273" s="161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  <c r="AK273" s="161"/>
      <c r="AL273" s="161"/>
      <c r="AM273" s="161"/>
      <c r="AN273" s="161"/>
      <c r="AO273" s="161"/>
      <c r="AP273" s="161"/>
      <c r="AQ273" s="161"/>
      <c r="AR273" s="161"/>
      <c r="AS273" s="161"/>
      <c r="AT273" s="161"/>
      <c r="AU273" s="161"/>
      <c r="AV273" s="161"/>
      <c r="AW273" s="161"/>
      <c r="AX273" s="161"/>
      <c r="AY273" s="161"/>
      <c r="AZ273" s="161"/>
      <c r="BA273" s="161"/>
      <c r="BB273" s="161"/>
      <c r="BC273" s="161"/>
      <c r="BD273" s="161"/>
      <c r="BE273" s="161"/>
      <c r="BF273" s="161"/>
      <c r="BG273" s="161"/>
      <c r="BH273" s="161"/>
      <c r="BI273" s="161"/>
      <c r="BJ273" s="161"/>
      <c r="BK273" s="161"/>
      <c r="BL273" s="161"/>
      <c r="BM273" s="161"/>
      <c r="BN273" s="161"/>
      <c r="BO273" s="161"/>
      <c r="BP273" s="161"/>
      <c r="BQ273" s="161"/>
      <c r="BR273" s="161"/>
      <c r="BS273" s="161"/>
      <c r="BT273" s="161"/>
      <c r="BU273" s="161"/>
    </row>
    <row r="274" spans="15:73" x14ac:dyDescent="0.2">
      <c r="O274" s="161"/>
      <c r="P274" s="161"/>
      <c r="Q274" s="161"/>
      <c r="R274" s="161"/>
      <c r="S274" s="161"/>
      <c r="T274" s="161"/>
      <c r="U274" s="161"/>
      <c r="V274" s="161"/>
      <c r="W274" s="161"/>
      <c r="X274" s="161"/>
      <c r="Y274" s="161"/>
      <c r="Z274" s="161"/>
      <c r="AA274" s="161"/>
      <c r="AB274" s="161"/>
      <c r="AC274" s="161"/>
      <c r="AD274" s="161"/>
      <c r="AE274" s="161"/>
      <c r="AF274" s="161"/>
      <c r="AG274" s="161"/>
      <c r="AH274" s="161"/>
      <c r="AI274" s="161"/>
      <c r="AJ274" s="161"/>
      <c r="AK274" s="161"/>
      <c r="AL274" s="161"/>
      <c r="AM274" s="161"/>
      <c r="AN274" s="161"/>
      <c r="AO274" s="161"/>
      <c r="AP274" s="161"/>
      <c r="AQ274" s="161"/>
      <c r="AR274" s="161"/>
      <c r="AS274" s="161"/>
      <c r="AT274" s="161"/>
      <c r="AU274" s="161"/>
      <c r="AV274" s="161"/>
      <c r="AW274" s="161"/>
      <c r="AX274" s="161"/>
      <c r="AY274" s="161"/>
      <c r="AZ274" s="161"/>
      <c r="BA274" s="161"/>
      <c r="BB274" s="161"/>
      <c r="BC274" s="161"/>
      <c r="BD274" s="161"/>
      <c r="BE274" s="161"/>
      <c r="BF274" s="161"/>
      <c r="BG274" s="161"/>
      <c r="BH274" s="161"/>
      <c r="BI274" s="161"/>
      <c r="BJ274" s="161"/>
      <c r="BK274" s="161"/>
      <c r="BL274" s="161"/>
      <c r="BM274" s="161"/>
      <c r="BN274" s="161"/>
      <c r="BO274" s="161"/>
      <c r="BP274" s="161"/>
      <c r="BQ274" s="161"/>
      <c r="BR274" s="161"/>
      <c r="BS274" s="161"/>
      <c r="BT274" s="161"/>
      <c r="BU274" s="161"/>
    </row>
    <row r="275" spans="15:73" x14ac:dyDescent="0.2">
      <c r="O275" s="161"/>
      <c r="P275" s="161"/>
      <c r="Q275" s="161"/>
      <c r="R275" s="161"/>
      <c r="S275" s="161"/>
      <c r="T275" s="161"/>
      <c r="U275" s="161"/>
      <c r="V275" s="161"/>
      <c r="W275" s="161"/>
      <c r="X275" s="161"/>
      <c r="Y275" s="161"/>
      <c r="Z275" s="161"/>
      <c r="AA275" s="161"/>
      <c r="AB275" s="161"/>
      <c r="AC275" s="161"/>
      <c r="AD275" s="161"/>
      <c r="AE275" s="161"/>
      <c r="AF275" s="161"/>
      <c r="AG275" s="161"/>
      <c r="AH275" s="161"/>
      <c r="AI275" s="161"/>
      <c r="AJ275" s="161"/>
      <c r="AK275" s="161"/>
      <c r="AL275" s="161"/>
      <c r="AM275" s="161"/>
      <c r="AN275" s="161"/>
      <c r="AO275" s="161"/>
      <c r="AP275" s="161"/>
      <c r="AQ275" s="161"/>
      <c r="AR275" s="161"/>
      <c r="AS275" s="161"/>
      <c r="AT275" s="161"/>
      <c r="AU275" s="161"/>
      <c r="AV275" s="161"/>
      <c r="AW275" s="161"/>
      <c r="AX275" s="161"/>
      <c r="AY275" s="161"/>
      <c r="AZ275" s="161"/>
      <c r="BA275" s="161"/>
      <c r="BB275" s="161"/>
      <c r="BC275" s="161"/>
      <c r="BD275" s="161"/>
      <c r="BE275" s="161"/>
      <c r="BF275" s="161"/>
      <c r="BG275" s="161"/>
      <c r="BH275" s="161"/>
      <c r="BI275" s="161"/>
      <c r="BJ275" s="161"/>
      <c r="BK275" s="161"/>
      <c r="BL275" s="161"/>
      <c r="BM275" s="161"/>
      <c r="BN275" s="161"/>
      <c r="BO275" s="161"/>
      <c r="BP275" s="161"/>
      <c r="BQ275" s="161"/>
      <c r="BR275" s="161"/>
      <c r="BS275" s="161"/>
      <c r="BT275" s="161"/>
      <c r="BU275" s="161"/>
    </row>
    <row r="276" spans="15:73" x14ac:dyDescent="0.2">
      <c r="O276" s="161"/>
      <c r="P276" s="161"/>
      <c r="Q276" s="161"/>
      <c r="R276" s="161"/>
      <c r="S276" s="161"/>
      <c r="T276" s="161"/>
      <c r="U276" s="161"/>
      <c r="V276" s="161"/>
      <c r="W276" s="161"/>
      <c r="X276" s="161"/>
      <c r="Y276" s="161"/>
      <c r="Z276" s="161"/>
      <c r="AA276" s="161"/>
      <c r="AB276" s="161"/>
      <c r="AC276" s="161"/>
      <c r="AD276" s="161"/>
      <c r="AE276" s="161"/>
      <c r="AF276" s="161"/>
      <c r="AG276" s="161"/>
      <c r="AH276" s="161"/>
      <c r="AI276" s="161"/>
      <c r="AJ276" s="161"/>
      <c r="AK276" s="161"/>
      <c r="AL276" s="161"/>
      <c r="AM276" s="161"/>
      <c r="AN276" s="161"/>
      <c r="AO276" s="161"/>
      <c r="AP276" s="161"/>
      <c r="AQ276" s="161"/>
      <c r="AR276" s="161"/>
      <c r="AS276" s="161"/>
      <c r="AT276" s="161"/>
      <c r="AU276" s="161"/>
      <c r="AV276" s="161"/>
      <c r="AW276" s="161"/>
      <c r="AX276" s="161"/>
      <c r="AY276" s="161"/>
      <c r="AZ276" s="161"/>
      <c r="BA276" s="161"/>
      <c r="BB276" s="161"/>
      <c r="BC276" s="161"/>
      <c r="BD276" s="161"/>
      <c r="BE276" s="161"/>
      <c r="BF276" s="161"/>
      <c r="BG276" s="161"/>
      <c r="BH276" s="161"/>
      <c r="BI276" s="161"/>
      <c r="BJ276" s="161"/>
      <c r="BK276" s="161"/>
      <c r="BL276" s="161"/>
      <c r="BM276" s="161"/>
      <c r="BN276" s="161"/>
      <c r="BO276" s="161"/>
      <c r="BP276" s="161"/>
      <c r="BQ276" s="161"/>
      <c r="BR276" s="161"/>
      <c r="BS276" s="161"/>
      <c r="BT276" s="161"/>
      <c r="BU276" s="161"/>
    </row>
    <row r="277" spans="15:73" x14ac:dyDescent="0.2">
      <c r="O277" s="161"/>
      <c r="P277" s="161"/>
      <c r="Q277" s="161"/>
      <c r="R277" s="161"/>
      <c r="S277" s="161"/>
      <c r="T277" s="161"/>
      <c r="U277" s="161"/>
      <c r="V277" s="161"/>
      <c r="W277" s="161"/>
      <c r="X277" s="161"/>
      <c r="Y277" s="161"/>
      <c r="Z277" s="161"/>
      <c r="AA277" s="161"/>
      <c r="AB277" s="161"/>
      <c r="AC277" s="161"/>
      <c r="AD277" s="161"/>
      <c r="AE277" s="161"/>
      <c r="AF277" s="161"/>
      <c r="AG277" s="161"/>
      <c r="AH277" s="161"/>
      <c r="AI277" s="161"/>
      <c r="AJ277" s="161"/>
      <c r="AK277" s="161"/>
      <c r="AL277" s="161"/>
      <c r="AM277" s="161"/>
      <c r="AN277" s="161"/>
      <c r="AO277" s="161"/>
      <c r="AP277" s="161"/>
      <c r="AQ277" s="161"/>
      <c r="AR277" s="161"/>
      <c r="AS277" s="161"/>
      <c r="AT277" s="161"/>
      <c r="AU277" s="161"/>
      <c r="AV277" s="161"/>
      <c r="AW277" s="161"/>
      <c r="AX277" s="161"/>
      <c r="AY277" s="161"/>
      <c r="AZ277" s="161"/>
      <c r="BA277" s="161"/>
      <c r="BB277" s="161"/>
      <c r="BC277" s="161"/>
      <c r="BD277" s="161"/>
      <c r="BE277" s="161"/>
      <c r="BF277" s="161"/>
      <c r="BG277" s="161"/>
      <c r="BH277" s="161"/>
      <c r="BI277" s="161"/>
      <c r="BJ277" s="161"/>
      <c r="BK277" s="161"/>
      <c r="BL277" s="161"/>
      <c r="BM277" s="161"/>
      <c r="BN277" s="161"/>
      <c r="BO277" s="161"/>
      <c r="BP277" s="161"/>
      <c r="BQ277" s="161"/>
      <c r="BR277" s="161"/>
      <c r="BS277" s="161"/>
      <c r="BT277" s="161"/>
      <c r="BU277" s="161"/>
    </row>
    <row r="278" spans="15:73" x14ac:dyDescent="0.2">
      <c r="O278" s="161"/>
      <c r="P278" s="161"/>
      <c r="Q278" s="161"/>
      <c r="R278" s="161"/>
      <c r="S278" s="161"/>
      <c r="T278" s="161"/>
      <c r="U278" s="161"/>
      <c r="V278" s="161"/>
      <c r="W278" s="161"/>
      <c r="X278" s="161"/>
      <c r="Y278" s="161"/>
      <c r="Z278" s="161"/>
      <c r="AA278" s="161"/>
      <c r="AB278" s="161"/>
      <c r="AC278" s="161"/>
      <c r="AD278" s="161"/>
      <c r="AE278" s="161"/>
      <c r="AF278" s="161"/>
      <c r="AG278" s="161"/>
      <c r="AH278" s="161"/>
      <c r="AI278" s="161"/>
      <c r="AJ278" s="161"/>
      <c r="AK278" s="161"/>
      <c r="AL278" s="161"/>
      <c r="AM278" s="161"/>
      <c r="AN278" s="161"/>
      <c r="AO278" s="161"/>
      <c r="AP278" s="161"/>
      <c r="AQ278" s="161"/>
      <c r="AR278" s="161"/>
      <c r="AS278" s="161"/>
      <c r="AT278" s="161"/>
      <c r="AU278" s="161"/>
      <c r="AV278" s="161"/>
      <c r="AW278" s="161"/>
      <c r="AX278" s="161"/>
      <c r="AY278" s="161"/>
      <c r="AZ278" s="161"/>
      <c r="BA278" s="161"/>
      <c r="BB278" s="161"/>
      <c r="BC278" s="161"/>
      <c r="BD278" s="161"/>
      <c r="BE278" s="161"/>
      <c r="BF278" s="161"/>
      <c r="BG278" s="161"/>
      <c r="BH278" s="161"/>
      <c r="BI278" s="161"/>
      <c r="BJ278" s="161"/>
      <c r="BK278" s="161"/>
      <c r="BL278" s="161"/>
      <c r="BM278" s="161"/>
      <c r="BN278" s="161"/>
      <c r="BO278" s="161"/>
      <c r="BP278" s="161"/>
      <c r="BQ278" s="161"/>
      <c r="BR278" s="161"/>
      <c r="BS278" s="161"/>
      <c r="BT278" s="161"/>
      <c r="BU278" s="161"/>
    </row>
    <row r="279" spans="15:73" x14ac:dyDescent="0.2">
      <c r="O279" s="161"/>
      <c r="P279" s="161"/>
      <c r="Q279" s="161"/>
      <c r="R279" s="161"/>
      <c r="S279" s="161"/>
      <c r="T279" s="161"/>
      <c r="U279" s="161"/>
      <c r="V279" s="161"/>
      <c r="W279" s="161"/>
      <c r="X279" s="161"/>
      <c r="Y279" s="161"/>
      <c r="Z279" s="161"/>
      <c r="AA279" s="161"/>
      <c r="AB279" s="161"/>
      <c r="AC279" s="161"/>
      <c r="AD279" s="161"/>
      <c r="AE279" s="161"/>
      <c r="AF279" s="161"/>
      <c r="AG279" s="161"/>
      <c r="AH279" s="161"/>
      <c r="AI279" s="161"/>
      <c r="AJ279" s="161"/>
      <c r="AK279" s="161"/>
      <c r="AL279" s="161"/>
      <c r="AM279" s="161"/>
      <c r="AN279" s="161"/>
      <c r="AO279" s="161"/>
      <c r="AP279" s="161"/>
      <c r="AQ279" s="161"/>
      <c r="AR279" s="161"/>
      <c r="AS279" s="161"/>
      <c r="AT279" s="161"/>
      <c r="AU279" s="161"/>
      <c r="AV279" s="161"/>
      <c r="AW279" s="161"/>
      <c r="AX279" s="161"/>
      <c r="AY279" s="161"/>
      <c r="AZ279" s="161"/>
      <c r="BA279" s="161"/>
      <c r="BB279" s="161"/>
      <c r="BC279" s="161"/>
      <c r="BD279" s="161"/>
      <c r="BE279" s="161"/>
      <c r="BF279" s="161"/>
      <c r="BG279" s="161"/>
      <c r="BH279" s="161"/>
      <c r="BI279" s="161"/>
      <c r="BJ279" s="161"/>
      <c r="BK279" s="161"/>
      <c r="BL279" s="161"/>
      <c r="BM279" s="161"/>
      <c r="BN279" s="161"/>
      <c r="BO279" s="161"/>
      <c r="BP279" s="161"/>
      <c r="BQ279" s="161"/>
      <c r="BR279" s="161"/>
      <c r="BS279" s="161"/>
      <c r="BT279" s="161"/>
      <c r="BU279" s="161"/>
    </row>
    <row r="280" spans="15:73" x14ac:dyDescent="0.2">
      <c r="O280" s="161"/>
      <c r="P280" s="161"/>
      <c r="Q280" s="161"/>
      <c r="R280" s="161"/>
      <c r="S280" s="161"/>
      <c r="T280" s="161"/>
      <c r="U280" s="161"/>
      <c r="V280" s="161"/>
      <c r="W280" s="161"/>
      <c r="X280" s="161"/>
      <c r="Y280" s="161"/>
      <c r="Z280" s="161"/>
      <c r="AA280" s="161"/>
      <c r="AB280" s="161"/>
      <c r="AC280" s="161"/>
      <c r="AD280" s="161"/>
      <c r="AE280" s="161"/>
      <c r="AF280" s="161"/>
      <c r="AG280" s="161"/>
      <c r="AH280" s="161"/>
      <c r="AI280" s="161"/>
      <c r="AJ280" s="161"/>
      <c r="AK280" s="161"/>
      <c r="AL280" s="161"/>
      <c r="AM280" s="161"/>
      <c r="AN280" s="161"/>
      <c r="AO280" s="161"/>
      <c r="AP280" s="161"/>
      <c r="AQ280" s="161"/>
      <c r="AR280" s="161"/>
      <c r="AS280" s="161"/>
      <c r="AT280" s="161"/>
      <c r="AU280" s="161"/>
      <c r="AV280" s="161"/>
      <c r="AW280" s="161"/>
      <c r="AX280" s="161"/>
      <c r="AY280" s="161"/>
      <c r="AZ280" s="161"/>
      <c r="BA280" s="161"/>
      <c r="BB280" s="161"/>
      <c r="BC280" s="161"/>
      <c r="BD280" s="161"/>
      <c r="BE280" s="161"/>
      <c r="BF280" s="161"/>
      <c r="BG280" s="161"/>
      <c r="BH280" s="161"/>
      <c r="BI280" s="161"/>
      <c r="BJ280" s="161"/>
      <c r="BK280" s="161"/>
      <c r="BL280" s="161"/>
      <c r="BM280" s="161"/>
      <c r="BN280" s="161"/>
      <c r="BO280" s="161"/>
      <c r="BP280" s="161"/>
      <c r="BQ280" s="161"/>
      <c r="BR280" s="161"/>
      <c r="BS280" s="161"/>
      <c r="BT280" s="161"/>
      <c r="BU280" s="161"/>
    </row>
    <row r="281" spans="15:73" x14ac:dyDescent="0.2">
      <c r="O281" s="161"/>
      <c r="P281" s="161"/>
      <c r="Q281" s="161"/>
      <c r="R281" s="161"/>
      <c r="S281" s="161"/>
      <c r="T281" s="161"/>
      <c r="U281" s="161"/>
      <c r="V281" s="161"/>
      <c r="W281" s="161"/>
      <c r="X281" s="161"/>
      <c r="Y281" s="161"/>
      <c r="Z281" s="161"/>
      <c r="AA281" s="161"/>
      <c r="AB281" s="161"/>
      <c r="AC281" s="161"/>
      <c r="AD281" s="161"/>
      <c r="AE281" s="161"/>
      <c r="AF281" s="161"/>
      <c r="AG281" s="161"/>
      <c r="AH281" s="161"/>
      <c r="AI281" s="161"/>
      <c r="AJ281" s="161"/>
      <c r="AK281" s="161"/>
      <c r="AL281" s="161"/>
      <c r="AM281" s="161"/>
      <c r="AN281" s="161"/>
      <c r="AO281" s="161"/>
      <c r="AP281" s="161"/>
      <c r="AQ281" s="161"/>
      <c r="AR281" s="161"/>
      <c r="AS281" s="161"/>
      <c r="AT281" s="161"/>
      <c r="AU281" s="161"/>
      <c r="AV281" s="161"/>
      <c r="AW281" s="161"/>
      <c r="AX281" s="161"/>
      <c r="AY281" s="161"/>
      <c r="AZ281" s="161"/>
      <c r="BA281" s="161"/>
      <c r="BB281" s="161"/>
      <c r="BC281" s="161"/>
      <c r="BD281" s="161"/>
      <c r="BE281" s="161"/>
      <c r="BF281" s="161"/>
      <c r="BG281" s="161"/>
      <c r="BH281" s="161"/>
      <c r="BI281" s="161"/>
      <c r="BJ281" s="161"/>
      <c r="BK281" s="161"/>
      <c r="BL281" s="161"/>
      <c r="BM281" s="161"/>
      <c r="BN281" s="161"/>
      <c r="BO281" s="161"/>
      <c r="BP281" s="161"/>
      <c r="BQ281" s="161"/>
      <c r="BR281" s="161"/>
      <c r="BS281" s="161"/>
      <c r="BT281" s="161"/>
      <c r="BU281" s="161"/>
    </row>
    <row r="282" spans="15:73" x14ac:dyDescent="0.2">
      <c r="O282" s="161"/>
      <c r="P282" s="161"/>
      <c r="Q282" s="161"/>
      <c r="R282" s="161"/>
      <c r="S282" s="161"/>
      <c r="T282" s="161"/>
      <c r="U282" s="161"/>
      <c r="V282" s="161"/>
      <c r="W282" s="161"/>
      <c r="X282" s="161"/>
      <c r="Y282" s="161"/>
      <c r="Z282" s="161"/>
      <c r="AA282" s="161"/>
      <c r="AB282" s="161"/>
      <c r="AC282" s="161"/>
      <c r="AD282" s="161"/>
      <c r="AE282" s="161"/>
      <c r="AF282" s="161"/>
      <c r="AG282" s="161"/>
      <c r="AH282" s="161"/>
      <c r="AI282" s="161"/>
      <c r="AJ282" s="161"/>
      <c r="AK282" s="161"/>
      <c r="AL282" s="161"/>
      <c r="AM282" s="161"/>
      <c r="AN282" s="161"/>
      <c r="AO282" s="161"/>
      <c r="AP282" s="161"/>
      <c r="AQ282" s="161"/>
      <c r="AR282" s="161"/>
      <c r="AS282" s="161"/>
      <c r="AT282" s="161"/>
      <c r="AU282" s="161"/>
      <c r="AV282" s="161"/>
      <c r="AW282" s="161"/>
      <c r="AX282" s="161"/>
      <c r="AY282" s="161"/>
      <c r="AZ282" s="161"/>
      <c r="BA282" s="161"/>
      <c r="BB282" s="161"/>
      <c r="BC282" s="161"/>
      <c r="BD282" s="161"/>
      <c r="BE282" s="161"/>
      <c r="BF282" s="161"/>
      <c r="BG282" s="161"/>
      <c r="BH282" s="161"/>
      <c r="BI282" s="161"/>
      <c r="BJ282" s="161"/>
      <c r="BK282" s="161"/>
      <c r="BL282" s="161"/>
      <c r="BM282" s="161"/>
      <c r="BN282" s="161"/>
      <c r="BO282" s="161"/>
      <c r="BP282" s="161"/>
      <c r="BQ282" s="161"/>
      <c r="BR282" s="161"/>
      <c r="BS282" s="161"/>
      <c r="BT282" s="161"/>
      <c r="BU282" s="161"/>
    </row>
    <row r="283" spans="15:73" x14ac:dyDescent="0.2">
      <c r="O283" s="161"/>
      <c r="P283" s="161"/>
      <c r="Q283" s="161"/>
      <c r="R283" s="161"/>
      <c r="S283" s="161"/>
      <c r="T283" s="161"/>
      <c r="U283" s="161"/>
      <c r="V283" s="161"/>
      <c r="W283" s="161"/>
      <c r="X283" s="161"/>
      <c r="Y283" s="161"/>
      <c r="Z283" s="161"/>
      <c r="AA283" s="161"/>
      <c r="AB283" s="161"/>
      <c r="AC283" s="161"/>
      <c r="AD283" s="161"/>
      <c r="AE283" s="161"/>
      <c r="AF283" s="161"/>
      <c r="AG283" s="161"/>
      <c r="AH283" s="161"/>
      <c r="AI283" s="161"/>
      <c r="AJ283" s="161"/>
      <c r="AK283" s="161"/>
      <c r="AL283" s="161"/>
      <c r="AM283" s="161"/>
      <c r="AN283" s="161"/>
      <c r="AO283" s="161"/>
      <c r="AP283" s="161"/>
      <c r="AQ283" s="161"/>
      <c r="AR283" s="161"/>
      <c r="AS283" s="161"/>
      <c r="AT283" s="161"/>
      <c r="AU283" s="161"/>
      <c r="AV283" s="161"/>
      <c r="AW283" s="161"/>
      <c r="AX283" s="161"/>
      <c r="AY283" s="161"/>
      <c r="AZ283" s="161"/>
      <c r="BA283" s="161"/>
      <c r="BB283" s="161"/>
      <c r="BC283" s="161"/>
      <c r="BD283" s="161"/>
      <c r="BE283" s="161"/>
      <c r="BF283" s="161"/>
      <c r="BG283" s="161"/>
      <c r="BH283" s="161"/>
      <c r="BI283" s="161"/>
      <c r="BJ283" s="161"/>
      <c r="BK283" s="161"/>
      <c r="BL283" s="161"/>
      <c r="BM283" s="161"/>
      <c r="BN283" s="161"/>
      <c r="BO283" s="161"/>
      <c r="BP283" s="161"/>
      <c r="BQ283" s="161"/>
      <c r="BR283" s="161"/>
      <c r="BS283" s="161"/>
      <c r="BT283" s="161"/>
      <c r="BU283" s="161"/>
    </row>
    <row r="284" spans="15:73" x14ac:dyDescent="0.2">
      <c r="O284" s="161"/>
      <c r="P284" s="161"/>
      <c r="Q284" s="161"/>
      <c r="R284" s="161"/>
      <c r="S284" s="161"/>
      <c r="T284" s="161"/>
      <c r="U284" s="161"/>
      <c r="V284" s="161"/>
      <c r="W284" s="161"/>
      <c r="X284" s="161"/>
      <c r="Y284" s="161"/>
      <c r="Z284" s="161"/>
      <c r="AA284" s="161"/>
      <c r="AB284" s="161"/>
      <c r="AC284" s="161"/>
      <c r="AD284" s="161"/>
      <c r="AE284" s="161"/>
      <c r="AF284" s="161"/>
      <c r="AG284" s="161"/>
      <c r="AH284" s="161"/>
      <c r="AI284" s="161"/>
      <c r="AJ284" s="161"/>
      <c r="AK284" s="161"/>
      <c r="AL284" s="161"/>
      <c r="AM284" s="161"/>
      <c r="AN284" s="161"/>
      <c r="AO284" s="161"/>
      <c r="AP284" s="161"/>
      <c r="AQ284" s="161"/>
      <c r="AR284" s="161"/>
      <c r="AS284" s="161"/>
      <c r="AT284" s="161"/>
      <c r="AU284" s="161"/>
      <c r="AV284" s="161"/>
      <c r="AW284" s="161"/>
      <c r="AX284" s="161"/>
      <c r="AY284" s="161"/>
      <c r="AZ284" s="161"/>
      <c r="BA284" s="161"/>
      <c r="BB284" s="161"/>
      <c r="BC284" s="161"/>
      <c r="BD284" s="161"/>
      <c r="BE284" s="161"/>
      <c r="BF284" s="161"/>
      <c r="BG284" s="161"/>
      <c r="BH284" s="161"/>
      <c r="BI284" s="161"/>
      <c r="BJ284" s="161"/>
      <c r="BK284" s="161"/>
      <c r="BL284" s="161"/>
      <c r="BM284" s="161"/>
      <c r="BN284" s="161"/>
      <c r="BO284" s="161"/>
      <c r="BP284" s="161"/>
      <c r="BQ284" s="161"/>
      <c r="BR284" s="161"/>
      <c r="BS284" s="161"/>
      <c r="BT284" s="161"/>
      <c r="BU284" s="161"/>
    </row>
    <row r="285" spans="15:73" x14ac:dyDescent="0.2">
      <c r="O285" s="161"/>
      <c r="P285" s="161"/>
      <c r="Q285" s="161"/>
      <c r="R285" s="161"/>
      <c r="S285" s="161"/>
      <c r="T285" s="161"/>
      <c r="U285" s="161"/>
      <c r="V285" s="161"/>
      <c r="W285" s="161"/>
      <c r="X285" s="161"/>
      <c r="Y285" s="161"/>
      <c r="Z285" s="161"/>
      <c r="AA285" s="161"/>
      <c r="AB285" s="161"/>
      <c r="AC285" s="161"/>
      <c r="AD285" s="161"/>
      <c r="AE285" s="161"/>
      <c r="AF285" s="161"/>
      <c r="AG285" s="161"/>
      <c r="AH285" s="161"/>
      <c r="AI285" s="161"/>
      <c r="AJ285" s="161"/>
      <c r="AK285" s="161"/>
      <c r="AL285" s="161"/>
      <c r="AM285" s="161"/>
      <c r="AN285" s="161"/>
      <c r="AO285" s="161"/>
      <c r="AP285" s="161"/>
      <c r="AQ285" s="161"/>
      <c r="AR285" s="161"/>
      <c r="AS285" s="161"/>
      <c r="AT285" s="161"/>
      <c r="AU285" s="161"/>
      <c r="AV285" s="161"/>
      <c r="AW285" s="161"/>
      <c r="AX285" s="161"/>
      <c r="AY285" s="161"/>
      <c r="AZ285" s="161"/>
      <c r="BA285" s="161"/>
      <c r="BB285" s="161"/>
      <c r="BC285" s="161"/>
      <c r="BD285" s="161"/>
      <c r="BE285" s="161"/>
      <c r="BF285" s="161"/>
      <c r="BG285" s="161"/>
      <c r="BH285" s="161"/>
      <c r="BI285" s="161"/>
      <c r="BJ285" s="161"/>
      <c r="BK285" s="161"/>
      <c r="BL285" s="161"/>
      <c r="BM285" s="161"/>
      <c r="BN285" s="161"/>
      <c r="BO285" s="161"/>
      <c r="BP285" s="161"/>
      <c r="BQ285" s="161"/>
      <c r="BR285" s="161"/>
      <c r="BS285" s="161"/>
      <c r="BT285" s="161"/>
      <c r="BU285" s="161"/>
    </row>
    <row r="286" spans="15:73" x14ac:dyDescent="0.2">
      <c r="O286" s="161"/>
      <c r="P286" s="161"/>
      <c r="Q286" s="161"/>
      <c r="R286" s="161"/>
      <c r="S286" s="161"/>
      <c r="T286" s="161"/>
      <c r="U286" s="161"/>
      <c r="V286" s="161"/>
      <c r="W286" s="161"/>
      <c r="X286" s="161"/>
      <c r="Y286" s="161"/>
      <c r="Z286" s="161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  <c r="AK286" s="161"/>
      <c r="AL286" s="161"/>
      <c r="AM286" s="161"/>
      <c r="AN286" s="161"/>
      <c r="AO286" s="161"/>
      <c r="AP286" s="161"/>
      <c r="AQ286" s="161"/>
      <c r="AR286" s="161"/>
      <c r="AS286" s="161"/>
      <c r="AT286" s="161"/>
      <c r="AU286" s="161"/>
      <c r="AV286" s="161"/>
      <c r="AW286" s="161"/>
      <c r="AX286" s="161"/>
      <c r="AY286" s="161"/>
      <c r="AZ286" s="161"/>
      <c r="BA286" s="161"/>
      <c r="BB286" s="161"/>
      <c r="BC286" s="161"/>
      <c r="BD286" s="161"/>
      <c r="BE286" s="161"/>
      <c r="BF286" s="161"/>
      <c r="BG286" s="161"/>
      <c r="BH286" s="161"/>
      <c r="BI286" s="161"/>
      <c r="BJ286" s="161"/>
      <c r="BK286" s="161"/>
      <c r="BL286" s="161"/>
      <c r="BM286" s="161"/>
      <c r="BN286" s="161"/>
      <c r="BO286" s="161"/>
      <c r="BP286" s="161"/>
      <c r="BQ286" s="161"/>
      <c r="BR286" s="161"/>
      <c r="BS286" s="161"/>
      <c r="BT286" s="161"/>
      <c r="BU286" s="161"/>
    </row>
    <row r="287" spans="15:73" x14ac:dyDescent="0.2">
      <c r="O287" s="161"/>
      <c r="P287" s="161"/>
      <c r="Q287" s="161"/>
      <c r="R287" s="161"/>
      <c r="S287" s="161"/>
      <c r="T287" s="161"/>
      <c r="U287" s="161"/>
      <c r="V287" s="161"/>
      <c r="W287" s="161"/>
      <c r="X287" s="161"/>
      <c r="Y287" s="161"/>
      <c r="Z287" s="161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  <c r="AK287" s="161"/>
      <c r="AL287" s="161"/>
      <c r="AM287" s="161"/>
      <c r="AN287" s="161"/>
      <c r="AO287" s="161"/>
      <c r="AP287" s="161"/>
      <c r="AQ287" s="161"/>
      <c r="AR287" s="161"/>
      <c r="AS287" s="161"/>
      <c r="AT287" s="161"/>
      <c r="AU287" s="161"/>
      <c r="AV287" s="161"/>
      <c r="AW287" s="161"/>
      <c r="AX287" s="161"/>
      <c r="AY287" s="161"/>
      <c r="AZ287" s="161"/>
      <c r="BA287" s="161"/>
      <c r="BB287" s="161"/>
      <c r="BC287" s="161"/>
      <c r="BD287" s="161"/>
      <c r="BE287" s="161"/>
      <c r="BF287" s="161"/>
      <c r="BG287" s="161"/>
      <c r="BH287" s="161"/>
      <c r="BI287" s="161"/>
      <c r="BJ287" s="161"/>
      <c r="BK287" s="161"/>
      <c r="BL287" s="161"/>
      <c r="BM287" s="161"/>
      <c r="BN287" s="161"/>
      <c r="BO287" s="161"/>
      <c r="BP287" s="161"/>
      <c r="BQ287" s="161"/>
      <c r="BR287" s="161"/>
      <c r="BS287" s="161"/>
      <c r="BT287" s="161"/>
      <c r="BU287" s="161"/>
    </row>
    <row r="288" spans="15:73" x14ac:dyDescent="0.2">
      <c r="O288" s="161"/>
      <c r="P288" s="161"/>
      <c r="Q288" s="161"/>
      <c r="R288" s="161"/>
      <c r="S288" s="161"/>
      <c r="T288" s="161"/>
      <c r="U288" s="161"/>
      <c r="V288" s="161"/>
      <c r="W288" s="161"/>
      <c r="X288" s="161"/>
      <c r="Y288" s="161"/>
      <c r="Z288" s="161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  <c r="AK288" s="161"/>
      <c r="AL288" s="161"/>
      <c r="AM288" s="161"/>
      <c r="AN288" s="161"/>
      <c r="AO288" s="161"/>
      <c r="AP288" s="161"/>
      <c r="AQ288" s="161"/>
      <c r="AR288" s="161"/>
      <c r="AS288" s="161"/>
      <c r="AT288" s="161"/>
      <c r="AU288" s="161"/>
      <c r="AV288" s="161"/>
      <c r="AW288" s="161"/>
      <c r="AX288" s="161"/>
      <c r="AY288" s="161"/>
      <c r="AZ288" s="161"/>
      <c r="BA288" s="161"/>
      <c r="BB288" s="161"/>
      <c r="BC288" s="161"/>
      <c r="BD288" s="161"/>
      <c r="BE288" s="161"/>
      <c r="BF288" s="161"/>
      <c r="BG288" s="161"/>
      <c r="BH288" s="161"/>
      <c r="BI288" s="161"/>
      <c r="BJ288" s="161"/>
      <c r="BK288" s="161"/>
      <c r="BL288" s="161"/>
      <c r="BM288" s="161"/>
      <c r="BN288" s="161"/>
      <c r="BO288" s="161"/>
      <c r="BP288" s="161"/>
      <c r="BQ288" s="161"/>
      <c r="BR288" s="161"/>
      <c r="BS288" s="161"/>
      <c r="BT288" s="161"/>
      <c r="BU288" s="161"/>
    </row>
    <row r="289" spans="15:73" x14ac:dyDescent="0.2">
      <c r="O289" s="161"/>
      <c r="P289" s="161"/>
      <c r="Q289" s="161"/>
      <c r="R289" s="161"/>
      <c r="S289" s="161"/>
      <c r="T289" s="161"/>
      <c r="U289" s="161"/>
      <c r="V289" s="161"/>
      <c r="W289" s="161"/>
      <c r="X289" s="161"/>
      <c r="Y289" s="161"/>
      <c r="Z289" s="161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  <c r="AK289" s="161"/>
      <c r="AL289" s="161"/>
      <c r="AM289" s="161"/>
      <c r="AN289" s="161"/>
      <c r="AO289" s="161"/>
      <c r="AP289" s="161"/>
      <c r="AQ289" s="161"/>
      <c r="AR289" s="161"/>
      <c r="AS289" s="161"/>
      <c r="AT289" s="161"/>
      <c r="AU289" s="161"/>
      <c r="AV289" s="161"/>
      <c r="AW289" s="161"/>
      <c r="AX289" s="161"/>
      <c r="AY289" s="161"/>
      <c r="AZ289" s="161"/>
      <c r="BA289" s="161"/>
      <c r="BB289" s="161"/>
      <c r="BC289" s="161"/>
      <c r="BD289" s="161"/>
      <c r="BE289" s="161"/>
      <c r="BF289" s="161"/>
      <c r="BG289" s="161"/>
      <c r="BH289" s="161"/>
      <c r="BI289" s="161"/>
      <c r="BJ289" s="161"/>
      <c r="BK289" s="161"/>
      <c r="BL289" s="161"/>
      <c r="BM289" s="161"/>
      <c r="BN289" s="161"/>
      <c r="BO289" s="161"/>
      <c r="BP289" s="161"/>
      <c r="BQ289" s="161"/>
      <c r="BR289" s="161"/>
      <c r="BS289" s="161"/>
      <c r="BT289" s="161"/>
      <c r="BU289" s="161"/>
    </row>
    <row r="290" spans="15:73" x14ac:dyDescent="0.2">
      <c r="O290" s="161"/>
      <c r="P290" s="161"/>
      <c r="Q290" s="161"/>
      <c r="R290" s="161"/>
      <c r="S290" s="161"/>
      <c r="T290" s="161"/>
      <c r="U290" s="161"/>
      <c r="V290" s="161"/>
      <c r="W290" s="161"/>
      <c r="X290" s="161"/>
      <c r="Y290" s="161"/>
      <c r="Z290" s="161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  <c r="AK290" s="161"/>
      <c r="AL290" s="161"/>
      <c r="AM290" s="161"/>
      <c r="AN290" s="161"/>
      <c r="AO290" s="161"/>
      <c r="AP290" s="161"/>
      <c r="AQ290" s="161"/>
      <c r="AR290" s="161"/>
      <c r="AS290" s="161"/>
      <c r="AT290" s="161"/>
      <c r="AU290" s="161"/>
      <c r="AV290" s="161"/>
      <c r="AW290" s="161"/>
      <c r="AX290" s="161"/>
      <c r="AY290" s="161"/>
      <c r="AZ290" s="161"/>
      <c r="BA290" s="161"/>
      <c r="BB290" s="161"/>
      <c r="BC290" s="161"/>
      <c r="BD290" s="161"/>
      <c r="BE290" s="161"/>
      <c r="BF290" s="161"/>
      <c r="BG290" s="161"/>
      <c r="BH290" s="161"/>
      <c r="BI290" s="161"/>
      <c r="BJ290" s="161"/>
      <c r="BK290" s="161"/>
      <c r="BL290" s="161"/>
      <c r="BM290" s="161"/>
      <c r="BN290" s="161"/>
      <c r="BO290" s="161"/>
      <c r="BP290" s="161"/>
      <c r="BQ290" s="161"/>
      <c r="BR290" s="161"/>
      <c r="BS290" s="161"/>
      <c r="BT290" s="161"/>
      <c r="BU290" s="161"/>
    </row>
    <row r="291" spans="15:73" x14ac:dyDescent="0.2">
      <c r="O291" s="161"/>
      <c r="P291" s="161"/>
      <c r="Q291" s="161"/>
      <c r="R291" s="161"/>
      <c r="S291" s="161"/>
      <c r="T291" s="161"/>
      <c r="U291" s="161"/>
      <c r="V291" s="161"/>
      <c r="W291" s="161"/>
      <c r="X291" s="161"/>
      <c r="Y291" s="161"/>
      <c r="Z291" s="161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  <c r="AK291" s="161"/>
      <c r="AL291" s="161"/>
      <c r="AM291" s="161"/>
      <c r="AN291" s="161"/>
      <c r="AO291" s="161"/>
      <c r="AP291" s="161"/>
      <c r="AQ291" s="161"/>
      <c r="AR291" s="161"/>
      <c r="AS291" s="161"/>
      <c r="AT291" s="161"/>
      <c r="AU291" s="161"/>
      <c r="AV291" s="161"/>
      <c r="AW291" s="161"/>
      <c r="AX291" s="161"/>
      <c r="AY291" s="161"/>
      <c r="AZ291" s="161"/>
      <c r="BA291" s="161"/>
      <c r="BB291" s="161"/>
      <c r="BC291" s="161"/>
      <c r="BD291" s="161"/>
      <c r="BE291" s="161"/>
      <c r="BF291" s="161"/>
      <c r="BG291" s="161"/>
      <c r="BH291" s="161"/>
      <c r="BI291" s="161"/>
      <c r="BJ291" s="161"/>
      <c r="BK291" s="161"/>
      <c r="BL291" s="161"/>
      <c r="BM291" s="161"/>
      <c r="BN291" s="161"/>
      <c r="BO291" s="161"/>
      <c r="BP291" s="161"/>
      <c r="BQ291" s="161"/>
      <c r="BR291" s="161"/>
      <c r="BS291" s="161"/>
      <c r="BT291" s="161"/>
      <c r="BU291" s="161"/>
    </row>
    <row r="292" spans="15:73" x14ac:dyDescent="0.2">
      <c r="O292" s="161"/>
      <c r="P292" s="161"/>
      <c r="Q292" s="161"/>
      <c r="R292" s="161"/>
      <c r="S292" s="161"/>
      <c r="T292" s="161"/>
      <c r="U292" s="161"/>
      <c r="V292" s="161"/>
      <c r="W292" s="161"/>
      <c r="X292" s="161"/>
      <c r="Y292" s="161"/>
      <c r="Z292" s="161"/>
      <c r="AA292" s="161"/>
      <c r="AB292" s="161"/>
      <c r="AC292" s="161"/>
      <c r="AD292" s="161"/>
      <c r="AE292" s="161"/>
      <c r="AF292" s="161"/>
      <c r="AG292" s="161"/>
      <c r="AH292" s="161"/>
      <c r="AI292" s="161"/>
      <c r="AJ292" s="161"/>
      <c r="AK292" s="161"/>
      <c r="AL292" s="161"/>
      <c r="AM292" s="161"/>
      <c r="AN292" s="161"/>
      <c r="AO292" s="161"/>
      <c r="AP292" s="161"/>
      <c r="AQ292" s="161"/>
      <c r="AR292" s="161"/>
      <c r="AS292" s="161"/>
      <c r="AT292" s="161"/>
      <c r="AU292" s="161"/>
      <c r="AV292" s="161"/>
      <c r="AW292" s="161"/>
      <c r="AX292" s="161"/>
      <c r="AY292" s="161"/>
      <c r="AZ292" s="161"/>
      <c r="BA292" s="161"/>
      <c r="BB292" s="161"/>
      <c r="BC292" s="161"/>
      <c r="BD292" s="161"/>
      <c r="BE292" s="161"/>
      <c r="BF292" s="161"/>
      <c r="BG292" s="161"/>
      <c r="BH292" s="161"/>
      <c r="BI292" s="161"/>
      <c r="BJ292" s="161"/>
      <c r="BK292" s="161"/>
      <c r="BL292" s="161"/>
      <c r="BM292" s="161"/>
      <c r="BN292" s="161"/>
      <c r="BO292" s="161"/>
      <c r="BP292" s="161"/>
      <c r="BQ292" s="161"/>
      <c r="BR292" s="161"/>
      <c r="BS292" s="161"/>
      <c r="BT292" s="161"/>
      <c r="BU292" s="161"/>
    </row>
    <row r="293" spans="15:73" x14ac:dyDescent="0.2">
      <c r="O293" s="161"/>
      <c r="P293" s="161"/>
      <c r="Q293" s="161"/>
      <c r="R293" s="161"/>
      <c r="S293" s="161"/>
      <c r="T293" s="161"/>
      <c r="U293" s="161"/>
      <c r="V293" s="161"/>
      <c r="W293" s="161"/>
      <c r="X293" s="161"/>
      <c r="Y293" s="161"/>
      <c r="Z293" s="161"/>
      <c r="AA293" s="161"/>
      <c r="AB293" s="161"/>
      <c r="AC293" s="161"/>
      <c r="AD293" s="161"/>
      <c r="AE293" s="161"/>
      <c r="AF293" s="161"/>
      <c r="AG293" s="161"/>
      <c r="AH293" s="161"/>
      <c r="AI293" s="161"/>
      <c r="AJ293" s="161"/>
      <c r="AK293" s="161"/>
      <c r="AL293" s="161"/>
      <c r="AM293" s="161"/>
      <c r="AN293" s="161"/>
      <c r="AO293" s="161"/>
      <c r="AP293" s="161"/>
      <c r="AQ293" s="161"/>
      <c r="AR293" s="161"/>
      <c r="AS293" s="161"/>
      <c r="AT293" s="161"/>
      <c r="AU293" s="161"/>
      <c r="AV293" s="161"/>
      <c r="AW293" s="161"/>
      <c r="AX293" s="161"/>
      <c r="AY293" s="161"/>
      <c r="AZ293" s="161"/>
      <c r="BA293" s="161"/>
      <c r="BB293" s="161"/>
      <c r="BC293" s="161"/>
      <c r="BD293" s="161"/>
      <c r="BE293" s="161"/>
      <c r="BF293" s="161"/>
      <c r="BG293" s="161"/>
      <c r="BH293" s="161"/>
      <c r="BI293" s="161"/>
      <c r="BJ293" s="161"/>
      <c r="BK293" s="161"/>
      <c r="BL293" s="161"/>
      <c r="BM293" s="161"/>
      <c r="BN293" s="161"/>
      <c r="BO293" s="161"/>
      <c r="BP293" s="161"/>
      <c r="BQ293" s="161"/>
      <c r="BR293" s="161"/>
      <c r="BS293" s="161"/>
      <c r="BT293" s="161"/>
      <c r="BU293" s="161"/>
    </row>
    <row r="294" spans="15:73" x14ac:dyDescent="0.2">
      <c r="O294" s="161"/>
      <c r="P294" s="161"/>
      <c r="Q294" s="161"/>
      <c r="R294" s="161"/>
      <c r="S294" s="161"/>
      <c r="T294" s="161"/>
      <c r="U294" s="161"/>
      <c r="V294" s="161"/>
      <c r="W294" s="161"/>
      <c r="X294" s="161"/>
      <c r="Y294" s="161"/>
      <c r="Z294" s="161"/>
      <c r="AA294" s="161"/>
      <c r="AB294" s="161"/>
      <c r="AC294" s="161"/>
      <c r="AD294" s="161"/>
      <c r="AE294" s="161"/>
      <c r="AF294" s="161"/>
      <c r="AG294" s="161"/>
      <c r="AH294" s="161"/>
      <c r="AI294" s="161"/>
      <c r="AJ294" s="161"/>
      <c r="AK294" s="161"/>
      <c r="AL294" s="161"/>
      <c r="AM294" s="161"/>
      <c r="AN294" s="161"/>
      <c r="AO294" s="161"/>
      <c r="AP294" s="161"/>
      <c r="AQ294" s="161"/>
      <c r="AR294" s="161"/>
      <c r="AS294" s="161"/>
      <c r="AT294" s="161"/>
      <c r="AU294" s="161"/>
      <c r="AV294" s="161"/>
      <c r="AW294" s="161"/>
      <c r="AX294" s="161"/>
      <c r="AY294" s="161"/>
      <c r="AZ294" s="161"/>
      <c r="BA294" s="161"/>
      <c r="BB294" s="161"/>
      <c r="BC294" s="161"/>
      <c r="BD294" s="161"/>
      <c r="BE294" s="161"/>
      <c r="BF294" s="161"/>
      <c r="BG294" s="161"/>
      <c r="BH294" s="161"/>
      <c r="BI294" s="161"/>
      <c r="BJ294" s="161"/>
      <c r="BK294" s="161"/>
      <c r="BL294" s="161"/>
      <c r="BM294" s="161"/>
      <c r="BN294" s="161"/>
      <c r="BO294" s="161"/>
      <c r="BP294" s="161"/>
      <c r="BQ294" s="161"/>
      <c r="BR294" s="161"/>
      <c r="BS294" s="161"/>
      <c r="BT294" s="161"/>
      <c r="BU294" s="161"/>
    </row>
    <row r="295" spans="15:73" x14ac:dyDescent="0.2">
      <c r="O295" s="161"/>
      <c r="P295" s="161"/>
      <c r="Q295" s="161"/>
      <c r="R295" s="161"/>
      <c r="S295" s="161"/>
      <c r="T295" s="161"/>
      <c r="U295" s="161"/>
      <c r="V295" s="161"/>
      <c r="W295" s="161"/>
      <c r="X295" s="161"/>
      <c r="Y295" s="161"/>
      <c r="Z295" s="161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  <c r="AK295" s="161"/>
      <c r="AL295" s="161"/>
      <c r="AM295" s="161"/>
      <c r="AN295" s="161"/>
      <c r="AO295" s="161"/>
      <c r="AP295" s="161"/>
      <c r="AQ295" s="161"/>
      <c r="AR295" s="161"/>
      <c r="AS295" s="161"/>
      <c r="AT295" s="161"/>
      <c r="AU295" s="161"/>
      <c r="AV295" s="161"/>
      <c r="AW295" s="161"/>
      <c r="AX295" s="161"/>
      <c r="AY295" s="161"/>
      <c r="AZ295" s="161"/>
      <c r="BA295" s="161"/>
      <c r="BB295" s="161"/>
      <c r="BC295" s="161"/>
      <c r="BD295" s="161"/>
      <c r="BE295" s="161"/>
      <c r="BF295" s="161"/>
      <c r="BG295" s="161"/>
      <c r="BH295" s="161"/>
      <c r="BI295" s="161"/>
      <c r="BJ295" s="161"/>
      <c r="BK295" s="161"/>
      <c r="BL295" s="161"/>
      <c r="BM295" s="161"/>
      <c r="BN295" s="161"/>
      <c r="BO295" s="161"/>
      <c r="BP295" s="161"/>
      <c r="BQ295" s="161"/>
      <c r="BR295" s="161"/>
      <c r="BS295" s="161"/>
      <c r="BT295" s="161"/>
      <c r="BU295" s="161"/>
    </row>
    <row r="296" spans="15:73" x14ac:dyDescent="0.2">
      <c r="O296" s="161"/>
      <c r="P296" s="161"/>
      <c r="Q296" s="161"/>
      <c r="R296" s="161"/>
      <c r="S296" s="161"/>
      <c r="T296" s="161"/>
      <c r="U296" s="161"/>
      <c r="V296" s="161"/>
      <c r="W296" s="161"/>
      <c r="X296" s="161"/>
      <c r="Y296" s="161"/>
      <c r="Z296" s="161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  <c r="AK296" s="161"/>
      <c r="AL296" s="161"/>
      <c r="AM296" s="161"/>
      <c r="AN296" s="161"/>
      <c r="AO296" s="161"/>
      <c r="AP296" s="161"/>
      <c r="AQ296" s="161"/>
      <c r="AR296" s="161"/>
      <c r="AS296" s="161"/>
      <c r="AT296" s="161"/>
      <c r="AU296" s="161"/>
      <c r="AV296" s="161"/>
      <c r="AW296" s="161"/>
      <c r="AX296" s="161"/>
      <c r="AY296" s="161"/>
      <c r="AZ296" s="161"/>
      <c r="BA296" s="161"/>
      <c r="BB296" s="161"/>
      <c r="BC296" s="161"/>
      <c r="BD296" s="161"/>
      <c r="BE296" s="161"/>
      <c r="BF296" s="161"/>
      <c r="BG296" s="161"/>
      <c r="BH296" s="161"/>
      <c r="BI296" s="161"/>
      <c r="BJ296" s="161"/>
      <c r="BK296" s="161"/>
      <c r="BL296" s="161"/>
      <c r="BM296" s="161"/>
      <c r="BN296" s="161"/>
      <c r="BO296" s="161"/>
      <c r="BP296" s="161"/>
      <c r="BQ296" s="161"/>
      <c r="BR296" s="161"/>
      <c r="BS296" s="161"/>
      <c r="BT296" s="161"/>
      <c r="BU296" s="161"/>
    </row>
    <row r="297" spans="15:73" x14ac:dyDescent="0.2">
      <c r="O297" s="161"/>
      <c r="P297" s="161"/>
      <c r="Q297" s="161"/>
      <c r="R297" s="161"/>
      <c r="S297" s="161"/>
      <c r="T297" s="161"/>
      <c r="U297" s="161"/>
      <c r="V297" s="161"/>
      <c r="W297" s="161"/>
      <c r="X297" s="161"/>
      <c r="Y297" s="161"/>
      <c r="Z297" s="161"/>
      <c r="AA297" s="161"/>
      <c r="AB297" s="161"/>
      <c r="AC297" s="161"/>
      <c r="AD297" s="161"/>
      <c r="AE297" s="161"/>
      <c r="AF297" s="161"/>
      <c r="AG297" s="161"/>
      <c r="AH297" s="161"/>
      <c r="AI297" s="161"/>
      <c r="AJ297" s="161"/>
      <c r="AK297" s="161"/>
      <c r="AL297" s="161"/>
      <c r="AM297" s="161"/>
      <c r="AN297" s="161"/>
      <c r="AO297" s="161"/>
      <c r="AP297" s="161"/>
      <c r="AQ297" s="161"/>
      <c r="AR297" s="161"/>
      <c r="AS297" s="161"/>
      <c r="AT297" s="161"/>
      <c r="AU297" s="161"/>
      <c r="AV297" s="161"/>
      <c r="AW297" s="161"/>
      <c r="AX297" s="161"/>
      <c r="AY297" s="161"/>
      <c r="AZ297" s="161"/>
      <c r="BA297" s="161"/>
      <c r="BB297" s="161"/>
      <c r="BC297" s="161"/>
      <c r="BD297" s="161"/>
      <c r="BE297" s="161"/>
      <c r="BF297" s="161"/>
      <c r="BG297" s="161"/>
      <c r="BH297" s="161"/>
      <c r="BI297" s="161"/>
      <c r="BJ297" s="161"/>
      <c r="BK297" s="161"/>
      <c r="BL297" s="161"/>
      <c r="BM297" s="161"/>
      <c r="BN297" s="161"/>
      <c r="BO297" s="161"/>
      <c r="BP297" s="161"/>
      <c r="BQ297" s="161"/>
      <c r="BR297" s="161"/>
      <c r="BS297" s="161"/>
      <c r="BT297" s="161"/>
      <c r="BU297" s="161"/>
    </row>
    <row r="298" spans="15:73" x14ac:dyDescent="0.2">
      <c r="O298" s="161"/>
      <c r="P298" s="161"/>
      <c r="Q298" s="161"/>
      <c r="R298" s="161"/>
      <c r="S298" s="161"/>
      <c r="T298" s="161"/>
      <c r="U298" s="161"/>
      <c r="V298" s="161"/>
      <c r="W298" s="161"/>
      <c r="X298" s="161"/>
      <c r="Y298" s="161"/>
      <c r="Z298" s="161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  <c r="AK298" s="161"/>
      <c r="AL298" s="161"/>
      <c r="AM298" s="161"/>
      <c r="AN298" s="161"/>
      <c r="AO298" s="161"/>
      <c r="AP298" s="161"/>
      <c r="AQ298" s="161"/>
      <c r="AR298" s="161"/>
      <c r="AS298" s="161"/>
      <c r="AT298" s="161"/>
      <c r="AU298" s="161"/>
      <c r="AV298" s="161"/>
      <c r="AW298" s="161"/>
      <c r="AX298" s="161"/>
      <c r="AY298" s="161"/>
      <c r="AZ298" s="161"/>
      <c r="BA298" s="161"/>
      <c r="BB298" s="161"/>
      <c r="BC298" s="161"/>
      <c r="BD298" s="161"/>
      <c r="BE298" s="161"/>
      <c r="BF298" s="161"/>
      <c r="BG298" s="161"/>
      <c r="BH298" s="161"/>
      <c r="BI298" s="161"/>
      <c r="BJ298" s="161"/>
      <c r="BK298" s="161"/>
      <c r="BL298" s="161"/>
      <c r="BM298" s="161"/>
      <c r="BN298" s="161"/>
      <c r="BO298" s="161"/>
      <c r="BP298" s="161"/>
      <c r="BQ298" s="161"/>
      <c r="BR298" s="161"/>
      <c r="BS298" s="161"/>
      <c r="BT298" s="161"/>
      <c r="BU298" s="161"/>
    </row>
    <row r="299" spans="15:73" x14ac:dyDescent="0.2">
      <c r="O299" s="161"/>
      <c r="P299" s="161"/>
      <c r="Q299" s="161"/>
      <c r="R299" s="161"/>
      <c r="S299" s="161"/>
      <c r="T299" s="161"/>
      <c r="U299" s="161"/>
      <c r="V299" s="161"/>
      <c r="W299" s="161"/>
      <c r="X299" s="161"/>
      <c r="Y299" s="161"/>
      <c r="Z299" s="161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  <c r="AK299" s="161"/>
      <c r="AL299" s="161"/>
      <c r="AM299" s="161"/>
      <c r="AN299" s="161"/>
      <c r="AO299" s="161"/>
      <c r="AP299" s="161"/>
      <c r="AQ299" s="161"/>
      <c r="AR299" s="161"/>
      <c r="AS299" s="161"/>
      <c r="AT299" s="161"/>
      <c r="AU299" s="161"/>
      <c r="AV299" s="161"/>
      <c r="AW299" s="161"/>
      <c r="AX299" s="161"/>
      <c r="AY299" s="161"/>
      <c r="AZ299" s="161"/>
      <c r="BA299" s="161"/>
      <c r="BB299" s="161"/>
      <c r="BC299" s="161"/>
      <c r="BD299" s="161"/>
      <c r="BE299" s="161"/>
      <c r="BF299" s="161"/>
      <c r="BG299" s="161"/>
      <c r="BH299" s="161"/>
      <c r="BI299" s="161"/>
      <c r="BJ299" s="161"/>
      <c r="BK299" s="161"/>
      <c r="BL299" s="161"/>
      <c r="BM299" s="161"/>
      <c r="BN299" s="161"/>
      <c r="BO299" s="161"/>
      <c r="BP299" s="161"/>
      <c r="BQ299" s="161"/>
      <c r="BR299" s="161"/>
      <c r="BS299" s="161"/>
      <c r="BT299" s="161"/>
      <c r="BU299" s="161"/>
    </row>
    <row r="300" spans="15:73" x14ac:dyDescent="0.2">
      <c r="O300" s="161"/>
      <c r="P300" s="161"/>
      <c r="Q300" s="161"/>
      <c r="R300" s="161"/>
      <c r="S300" s="161"/>
      <c r="T300" s="161"/>
      <c r="U300" s="161"/>
      <c r="V300" s="161"/>
      <c r="W300" s="161"/>
      <c r="X300" s="161"/>
      <c r="Y300" s="161"/>
      <c r="Z300" s="161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  <c r="AK300" s="161"/>
      <c r="AL300" s="161"/>
      <c r="AM300" s="161"/>
      <c r="AN300" s="161"/>
      <c r="AO300" s="161"/>
      <c r="AP300" s="161"/>
      <c r="AQ300" s="161"/>
      <c r="AR300" s="161"/>
      <c r="AS300" s="161"/>
      <c r="AT300" s="161"/>
      <c r="AU300" s="161"/>
      <c r="AV300" s="161"/>
      <c r="AW300" s="161"/>
      <c r="AX300" s="161"/>
      <c r="AY300" s="161"/>
      <c r="AZ300" s="161"/>
      <c r="BA300" s="161"/>
      <c r="BB300" s="161"/>
      <c r="BC300" s="161"/>
      <c r="BD300" s="161"/>
      <c r="BE300" s="161"/>
      <c r="BF300" s="161"/>
      <c r="BG300" s="161"/>
      <c r="BH300" s="161"/>
      <c r="BI300" s="161"/>
      <c r="BJ300" s="161"/>
      <c r="BK300" s="161"/>
      <c r="BL300" s="161"/>
      <c r="BM300" s="161"/>
      <c r="BN300" s="161"/>
      <c r="BO300" s="161"/>
      <c r="BP300" s="161"/>
      <c r="BQ300" s="161"/>
      <c r="BR300" s="161"/>
      <c r="BS300" s="161"/>
      <c r="BT300" s="161"/>
      <c r="BU300" s="161"/>
    </row>
    <row r="301" spans="15:73" x14ac:dyDescent="0.2">
      <c r="O301" s="161"/>
      <c r="P301" s="161"/>
      <c r="Q301" s="161"/>
      <c r="R301" s="161"/>
      <c r="S301" s="161"/>
      <c r="T301" s="161"/>
      <c r="U301" s="161"/>
      <c r="V301" s="161"/>
      <c r="W301" s="161"/>
      <c r="X301" s="161"/>
      <c r="Y301" s="161"/>
      <c r="Z301" s="161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  <c r="AK301" s="161"/>
      <c r="AL301" s="161"/>
      <c r="AM301" s="161"/>
      <c r="AN301" s="161"/>
      <c r="AO301" s="161"/>
      <c r="AP301" s="161"/>
      <c r="AQ301" s="161"/>
      <c r="AR301" s="161"/>
      <c r="AS301" s="161"/>
      <c r="AT301" s="161"/>
      <c r="AU301" s="161"/>
      <c r="AV301" s="161"/>
      <c r="AW301" s="161"/>
      <c r="AX301" s="161"/>
      <c r="AY301" s="161"/>
      <c r="AZ301" s="161"/>
      <c r="BA301" s="161"/>
      <c r="BB301" s="161"/>
      <c r="BC301" s="161"/>
      <c r="BD301" s="161"/>
      <c r="BE301" s="161"/>
      <c r="BF301" s="161"/>
      <c r="BG301" s="161"/>
      <c r="BH301" s="161"/>
      <c r="BI301" s="161"/>
      <c r="BJ301" s="161"/>
      <c r="BK301" s="161"/>
      <c r="BL301" s="161"/>
      <c r="BM301" s="161"/>
      <c r="BN301" s="161"/>
      <c r="BO301" s="161"/>
      <c r="BP301" s="161"/>
      <c r="BQ301" s="161"/>
      <c r="BR301" s="161"/>
      <c r="BS301" s="161"/>
      <c r="BT301" s="161"/>
      <c r="BU301" s="161"/>
    </row>
    <row r="302" spans="15:73" x14ac:dyDescent="0.2">
      <c r="O302" s="161"/>
      <c r="P302" s="161"/>
      <c r="Q302" s="161"/>
      <c r="R302" s="161"/>
      <c r="S302" s="161"/>
      <c r="T302" s="161"/>
      <c r="U302" s="161"/>
      <c r="V302" s="161"/>
      <c r="W302" s="161"/>
      <c r="X302" s="161"/>
      <c r="Y302" s="161"/>
      <c r="Z302" s="161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  <c r="AK302" s="161"/>
      <c r="AL302" s="161"/>
      <c r="AM302" s="161"/>
      <c r="AN302" s="161"/>
      <c r="AO302" s="161"/>
      <c r="AP302" s="161"/>
      <c r="AQ302" s="161"/>
      <c r="AR302" s="161"/>
      <c r="AS302" s="161"/>
      <c r="AT302" s="161"/>
      <c r="AU302" s="161"/>
      <c r="AV302" s="161"/>
      <c r="AW302" s="161"/>
      <c r="AX302" s="161"/>
      <c r="AY302" s="161"/>
      <c r="AZ302" s="161"/>
      <c r="BA302" s="161"/>
      <c r="BB302" s="161"/>
      <c r="BC302" s="161"/>
      <c r="BD302" s="161"/>
      <c r="BE302" s="161"/>
      <c r="BF302" s="161"/>
      <c r="BG302" s="161"/>
      <c r="BH302" s="161"/>
      <c r="BI302" s="161"/>
      <c r="BJ302" s="161"/>
      <c r="BK302" s="161"/>
      <c r="BL302" s="161"/>
      <c r="BM302" s="161"/>
      <c r="BN302" s="161"/>
      <c r="BO302" s="161"/>
      <c r="BP302" s="161"/>
      <c r="BQ302" s="161"/>
      <c r="BR302" s="161"/>
      <c r="BS302" s="161"/>
      <c r="BT302" s="161"/>
      <c r="BU302" s="161"/>
    </row>
    <row r="303" spans="15:73" x14ac:dyDescent="0.2">
      <c r="O303" s="161"/>
      <c r="P303" s="161"/>
      <c r="Q303" s="161"/>
      <c r="R303" s="161"/>
      <c r="S303" s="161"/>
      <c r="T303" s="161"/>
      <c r="U303" s="161"/>
      <c r="V303" s="161"/>
      <c r="W303" s="161"/>
      <c r="X303" s="161"/>
      <c r="Y303" s="161"/>
      <c r="Z303" s="161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  <c r="AK303" s="161"/>
      <c r="AL303" s="161"/>
      <c r="AM303" s="161"/>
      <c r="AN303" s="161"/>
      <c r="AO303" s="161"/>
      <c r="AP303" s="161"/>
      <c r="AQ303" s="161"/>
      <c r="AR303" s="161"/>
      <c r="AS303" s="161"/>
      <c r="AT303" s="161"/>
      <c r="AU303" s="161"/>
      <c r="AV303" s="161"/>
      <c r="AW303" s="161"/>
      <c r="AX303" s="161"/>
      <c r="AY303" s="161"/>
      <c r="AZ303" s="161"/>
      <c r="BA303" s="161"/>
      <c r="BB303" s="161"/>
      <c r="BC303" s="161"/>
      <c r="BD303" s="161"/>
      <c r="BE303" s="161"/>
      <c r="BF303" s="161"/>
      <c r="BG303" s="161"/>
      <c r="BH303" s="161"/>
      <c r="BI303" s="161"/>
      <c r="BJ303" s="161"/>
      <c r="BK303" s="161"/>
      <c r="BL303" s="161"/>
      <c r="BM303" s="161"/>
      <c r="BN303" s="161"/>
      <c r="BO303" s="161"/>
      <c r="BP303" s="161"/>
      <c r="BQ303" s="161"/>
      <c r="BR303" s="161"/>
      <c r="BS303" s="161"/>
      <c r="BT303" s="161"/>
      <c r="BU303" s="161"/>
    </row>
    <row r="304" spans="15:73" x14ac:dyDescent="0.2">
      <c r="O304" s="161"/>
      <c r="P304" s="161"/>
      <c r="Q304" s="161"/>
      <c r="R304" s="161"/>
      <c r="S304" s="161"/>
      <c r="T304" s="161"/>
      <c r="U304" s="161"/>
      <c r="V304" s="161"/>
      <c r="W304" s="161"/>
      <c r="X304" s="161"/>
      <c r="Y304" s="161"/>
      <c r="Z304" s="161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  <c r="AK304" s="161"/>
      <c r="AL304" s="161"/>
      <c r="AM304" s="161"/>
      <c r="AN304" s="161"/>
      <c r="AO304" s="161"/>
      <c r="AP304" s="161"/>
      <c r="AQ304" s="161"/>
      <c r="AR304" s="161"/>
      <c r="AS304" s="161"/>
      <c r="AT304" s="161"/>
      <c r="AU304" s="161"/>
      <c r="AV304" s="161"/>
      <c r="AW304" s="161"/>
      <c r="AX304" s="161"/>
      <c r="AY304" s="161"/>
      <c r="AZ304" s="161"/>
      <c r="BA304" s="161"/>
      <c r="BB304" s="161"/>
      <c r="BC304" s="161"/>
      <c r="BD304" s="161"/>
      <c r="BE304" s="161"/>
      <c r="BF304" s="161"/>
      <c r="BG304" s="161"/>
      <c r="BH304" s="161"/>
      <c r="BI304" s="161"/>
      <c r="BJ304" s="161"/>
      <c r="BK304" s="161"/>
      <c r="BL304" s="161"/>
      <c r="BM304" s="161"/>
      <c r="BN304" s="161"/>
      <c r="BO304" s="161"/>
      <c r="BP304" s="161"/>
      <c r="BQ304" s="161"/>
      <c r="BR304" s="161"/>
      <c r="BS304" s="161"/>
      <c r="BT304" s="161"/>
      <c r="BU304" s="161"/>
    </row>
    <row r="305" spans="15:73" x14ac:dyDescent="0.2">
      <c r="O305" s="161"/>
      <c r="P305" s="161"/>
      <c r="Q305" s="161"/>
      <c r="R305" s="161"/>
      <c r="S305" s="161"/>
      <c r="T305" s="161"/>
      <c r="U305" s="161"/>
      <c r="V305" s="161"/>
      <c r="W305" s="161"/>
      <c r="X305" s="161"/>
      <c r="Y305" s="161"/>
      <c r="Z305" s="161"/>
      <c r="AA305" s="161"/>
      <c r="AB305" s="161"/>
      <c r="AC305" s="161"/>
      <c r="AD305" s="161"/>
      <c r="AE305" s="161"/>
      <c r="AF305" s="161"/>
      <c r="AG305" s="161"/>
      <c r="AH305" s="161"/>
      <c r="AI305" s="161"/>
      <c r="AJ305" s="161"/>
      <c r="AK305" s="161"/>
      <c r="AL305" s="161"/>
      <c r="AM305" s="161"/>
      <c r="AN305" s="161"/>
      <c r="AO305" s="161"/>
      <c r="AP305" s="161"/>
      <c r="AQ305" s="161"/>
      <c r="AR305" s="161"/>
      <c r="AS305" s="161"/>
      <c r="AT305" s="161"/>
      <c r="AU305" s="161"/>
      <c r="AV305" s="161"/>
      <c r="AW305" s="161"/>
      <c r="AX305" s="161"/>
      <c r="AY305" s="161"/>
      <c r="AZ305" s="161"/>
      <c r="BA305" s="161"/>
      <c r="BB305" s="161"/>
      <c r="BC305" s="161"/>
      <c r="BD305" s="161"/>
      <c r="BE305" s="161"/>
      <c r="BF305" s="161"/>
      <c r="BG305" s="161"/>
      <c r="BH305" s="161"/>
      <c r="BI305" s="161"/>
      <c r="BJ305" s="161"/>
      <c r="BK305" s="161"/>
      <c r="BL305" s="161"/>
      <c r="BM305" s="161"/>
      <c r="BN305" s="161"/>
      <c r="BO305" s="161"/>
      <c r="BP305" s="161"/>
      <c r="BQ305" s="161"/>
      <c r="BR305" s="161"/>
      <c r="BS305" s="161"/>
      <c r="BT305" s="161"/>
      <c r="BU305" s="161"/>
    </row>
    <row r="306" spans="15:73" x14ac:dyDescent="0.2">
      <c r="O306" s="161"/>
      <c r="P306" s="161"/>
      <c r="Q306" s="161"/>
      <c r="R306" s="161"/>
      <c r="S306" s="161"/>
      <c r="T306" s="161"/>
      <c r="U306" s="161"/>
      <c r="V306" s="161"/>
      <c r="W306" s="161"/>
      <c r="X306" s="161"/>
      <c r="Y306" s="161"/>
      <c r="Z306" s="161"/>
      <c r="AA306" s="161"/>
      <c r="AB306" s="161"/>
      <c r="AC306" s="161"/>
      <c r="AD306" s="161"/>
      <c r="AE306" s="161"/>
      <c r="AF306" s="161"/>
      <c r="AG306" s="161"/>
      <c r="AH306" s="161"/>
      <c r="AI306" s="161"/>
      <c r="AJ306" s="161"/>
      <c r="AK306" s="161"/>
      <c r="AL306" s="161"/>
      <c r="AM306" s="161"/>
      <c r="AN306" s="161"/>
      <c r="AO306" s="161"/>
      <c r="AP306" s="161"/>
      <c r="AQ306" s="161"/>
      <c r="AR306" s="161"/>
      <c r="AS306" s="161"/>
      <c r="AT306" s="161"/>
      <c r="AU306" s="161"/>
      <c r="AV306" s="161"/>
      <c r="AW306" s="161"/>
      <c r="AX306" s="161"/>
      <c r="AY306" s="161"/>
      <c r="AZ306" s="161"/>
      <c r="BA306" s="161"/>
      <c r="BB306" s="161"/>
      <c r="BC306" s="161"/>
      <c r="BD306" s="161"/>
      <c r="BE306" s="161"/>
      <c r="BF306" s="161"/>
      <c r="BG306" s="161"/>
      <c r="BH306" s="161"/>
      <c r="BI306" s="161"/>
      <c r="BJ306" s="161"/>
      <c r="BK306" s="161"/>
      <c r="BL306" s="161"/>
      <c r="BM306" s="161"/>
      <c r="BN306" s="161"/>
      <c r="BO306" s="161"/>
      <c r="BP306" s="161"/>
      <c r="BQ306" s="161"/>
      <c r="BR306" s="161"/>
      <c r="BS306" s="161"/>
      <c r="BT306" s="161"/>
      <c r="BU306" s="161"/>
    </row>
    <row r="307" spans="15:73" x14ac:dyDescent="0.2">
      <c r="O307" s="161"/>
      <c r="P307" s="161"/>
      <c r="Q307" s="161"/>
      <c r="R307" s="161"/>
      <c r="S307" s="161"/>
      <c r="T307" s="161"/>
      <c r="U307" s="161"/>
      <c r="V307" s="161"/>
      <c r="W307" s="161"/>
      <c r="X307" s="161"/>
      <c r="Y307" s="161"/>
      <c r="Z307" s="161"/>
      <c r="AA307" s="161"/>
      <c r="AB307" s="161"/>
      <c r="AC307" s="161"/>
      <c r="AD307" s="161"/>
      <c r="AE307" s="161"/>
      <c r="AF307" s="161"/>
      <c r="AG307" s="161"/>
      <c r="AH307" s="161"/>
      <c r="AI307" s="161"/>
      <c r="AJ307" s="161"/>
      <c r="AK307" s="161"/>
      <c r="AL307" s="161"/>
      <c r="AM307" s="161"/>
      <c r="AN307" s="161"/>
      <c r="AO307" s="161"/>
      <c r="AP307" s="161"/>
      <c r="AQ307" s="161"/>
      <c r="AR307" s="161"/>
      <c r="AS307" s="161"/>
      <c r="AT307" s="161"/>
      <c r="AU307" s="161"/>
      <c r="AV307" s="161"/>
      <c r="AW307" s="161"/>
      <c r="AX307" s="161"/>
      <c r="AY307" s="161"/>
      <c r="AZ307" s="161"/>
      <c r="BA307" s="161"/>
      <c r="BB307" s="161"/>
      <c r="BC307" s="161"/>
      <c r="BD307" s="161"/>
      <c r="BE307" s="161"/>
      <c r="BF307" s="161"/>
      <c r="BG307" s="161"/>
      <c r="BH307" s="161"/>
      <c r="BI307" s="161"/>
      <c r="BJ307" s="161"/>
      <c r="BK307" s="161"/>
      <c r="BL307" s="161"/>
      <c r="BM307" s="161"/>
      <c r="BN307" s="161"/>
      <c r="BO307" s="161"/>
      <c r="BP307" s="161"/>
      <c r="BQ307" s="161"/>
      <c r="BR307" s="161"/>
      <c r="BS307" s="161"/>
      <c r="BT307" s="161"/>
      <c r="BU307" s="161"/>
    </row>
    <row r="308" spans="15:73" x14ac:dyDescent="0.2">
      <c r="O308" s="161"/>
      <c r="P308" s="161"/>
      <c r="Q308" s="161"/>
      <c r="R308" s="161"/>
      <c r="S308" s="161"/>
      <c r="T308" s="161"/>
      <c r="U308" s="161"/>
      <c r="V308" s="161"/>
      <c r="W308" s="161"/>
      <c r="X308" s="161"/>
      <c r="Y308" s="161"/>
      <c r="Z308" s="161"/>
      <c r="AA308" s="161"/>
      <c r="AB308" s="161"/>
      <c r="AC308" s="161"/>
      <c r="AD308" s="161"/>
      <c r="AE308" s="161"/>
      <c r="AF308" s="161"/>
      <c r="AG308" s="161"/>
      <c r="AH308" s="161"/>
      <c r="AI308" s="161"/>
      <c r="AJ308" s="161"/>
      <c r="AK308" s="161"/>
      <c r="AL308" s="161"/>
      <c r="AM308" s="161"/>
      <c r="AN308" s="161"/>
      <c r="AO308" s="161"/>
      <c r="AP308" s="161"/>
      <c r="AQ308" s="161"/>
      <c r="AR308" s="161"/>
      <c r="AS308" s="161"/>
      <c r="AT308" s="161"/>
      <c r="AU308" s="161"/>
      <c r="AV308" s="161"/>
      <c r="AW308" s="161"/>
      <c r="AX308" s="161"/>
      <c r="AY308" s="161"/>
      <c r="AZ308" s="161"/>
      <c r="BA308" s="161"/>
      <c r="BB308" s="161"/>
      <c r="BC308" s="161"/>
      <c r="BD308" s="161"/>
      <c r="BE308" s="161"/>
      <c r="BF308" s="161"/>
      <c r="BG308" s="161"/>
      <c r="BH308" s="161"/>
      <c r="BI308" s="161"/>
      <c r="BJ308" s="161"/>
      <c r="BK308" s="161"/>
      <c r="BL308" s="161"/>
      <c r="BM308" s="161"/>
      <c r="BN308" s="161"/>
      <c r="BO308" s="161"/>
      <c r="BP308" s="161"/>
      <c r="BQ308" s="161"/>
      <c r="BR308" s="161"/>
      <c r="BS308" s="161"/>
      <c r="BT308" s="161"/>
      <c r="BU308" s="161"/>
    </row>
    <row r="309" spans="15:73" x14ac:dyDescent="0.2">
      <c r="O309" s="161"/>
      <c r="P309" s="161"/>
      <c r="Q309" s="161"/>
      <c r="R309" s="161"/>
      <c r="S309" s="161"/>
      <c r="T309" s="161"/>
      <c r="U309" s="161"/>
      <c r="V309" s="161"/>
      <c r="W309" s="161"/>
      <c r="X309" s="161"/>
      <c r="Y309" s="161"/>
      <c r="Z309" s="161"/>
      <c r="AA309" s="161"/>
      <c r="AB309" s="161"/>
      <c r="AC309" s="161"/>
      <c r="AD309" s="161"/>
      <c r="AE309" s="161"/>
      <c r="AF309" s="161"/>
      <c r="AG309" s="161"/>
      <c r="AH309" s="161"/>
      <c r="AI309" s="161"/>
      <c r="AJ309" s="161"/>
      <c r="AK309" s="161"/>
      <c r="AL309" s="161"/>
      <c r="AM309" s="161"/>
      <c r="AN309" s="161"/>
      <c r="AO309" s="161"/>
      <c r="AP309" s="161"/>
      <c r="AQ309" s="161"/>
      <c r="AR309" s="161"/>
      <c r="AS309" s="161"/>
      <c r="AT309" s="161"/>
      <c r="AU309" s="161"/>
      <c r="AV309" s="161"/>
      <c r="AW309" s="161"/>
      <c r="AX309" s="161"/>
      <c r="AY309" s="161"/>
      <c r="AZ309" s="161"/>
      <c r="BA309" s="161"/>
      <c r="BB309" s="161"/>
      <c r="BC309" s="161"/>
      <c r="BD309" s="161"/>
      <c r="BE309" s="161"/>
      <c r="BF309" s="161"/>
      <c r="BG309" s="161"/>
      <c r="BH309" s="161"/>
      <c r="BI309" s="161"/>
      <c r="BJ309" s="161"/>
      <c r="BK309" s="161"/>
      <c r="BL309" s="161"/>
      <c r="BM309" s="161"/>
      <c r="BN309" s="161"/>
      <c r="BO309" s="161"/>
      <c r="BP309" s="161"/>
      <c r="BQ309" s="161"/>
      <c r="BR309" s="161"/>
      <c r="BS309" s="161"/>
      <c r="BT309" s="161"/>
      <c r="BU309" s="161"/>
    </row>
    <row r="310" spans="15:73" x14ac:dyDescent="0.2">
      <c r="O310" s="161"/>
      <c r="P310" s="161"/>
      <c r="Q310" s="161"/>
      <c r="R310" s="161"/>
      <c r="S310" s="161"/>
      <c r="T310" s="161"/>
      <c r="U310" s="161"/>
      <c r="V310" s="161"/>
      <c r="W310" s="161"/>
      <c r="X310" s="161"/>
      <c r="Y310" s="161"/>
      <c r="Z310" s="161"/>
      <c r="AA310" s="161"/>
      <c r="AB310" s="161"/>
      <c r="AC310" s="161"/>
      <c r="AD310" s="161"/>
      <c r="AE310" s="161"/>
      <c r="AF310" s="161"/>
      <c r="AG310" s="161"/>
      <c r="AH310" s="161"/>
      <c r="AI310" s="161"/>
      <c r="AJ310" s="161"/>
      <c r="AK310" s="161"/>
      <c r="AL310" s="161"/>
      <c r="AM310" s="161"/>
      <c r="AN310" s="161"/>
      <c r="AO310" s="161"/>
      <c r="AP310" s="161"/>
      <c r="AQ310" s="161"/>
      <c r="AR310" s="161"/>
      <c r="AS310" s="161"/>
      <c r="AT310" s="161"/>
      <c r="AU310" s="161"/>
      <c r="AV310" s="161"/>
      <c r="AW310" s="161"/>
      <c r="AX310" s="161"/>
      <c r="AY310" s="161"/>
      <c r="AZ310" s="161"/>
      <c r="BA310" s="161"/>
      <c r="BB310" s="161"/>
      <c r="BC310" s="161"/>
      <c r="BD310" s="161"/>
      <c r="BE310" s="161"/>
      <c r="BF310" s="161"/>
      <c r="BG310" s="161"/>
      <c r="BH310" s="161"/>
      <c r="BI310" s="161"/>
      <c r="BJ310" s="161"/>
      <c r="BK310" s="161"/>
      <c r="BL310" s="161"/>
      <c r="BM310" s="161"/>
      <c r="BN310" s="161"/>
      <c r="BO310" s="161"/>
      <c r="BP310" s="161"/>
      <c r="BQ310" s="161"/>
      <c r="BR310" s="161"/>
      <c r="BS310" s="161"/>
      <c r="BT310" s="161"/>
      <c r="BU310" s="161"/>
    </row>
    <row r="311" spans="15:73" x14ac:dyDescent="0.2">
      <c r="O311" s="161"/>
      <c r="P311" s="161"/>
      <c r="Q311" s="161"/>
      <c r="R311" s="161"/>
      <c r="S311" s="161"/>
      <c r="T311" s="161"/>
      <c r="U311" s="161"/>
      <c r="V311" s="161"/>
      <c r="W311" s="161"/>
      <c r="X311" s="161"/>
      <c r="Y311" s="161"/>
      <c r="Z311" s="161"/>
      <c r="AA311" s="161"/>
      <c r="AB311" s="161"/>
      <c r="AC311" s="161"/>
      <c r="AD311" s="161"/>
      <c r="AE311" s="161"/>
      <c r="AF311" s="161"/>
      <c r="AG311" s="161"/>
      <c r="AH311" s="161"/>
      <c r="AI311" s="161"/>
      <c r="AJ311" s="161"/>
      <c r="AK311" s="161"/>
      <c r="AL311" s="161"/>
      <c r="AM311" s="161"/>
      <c r="AN311" s="161"/>
      <c r="AO311" s="161"/>
      <c r="AP311" s="161"/>
      <c r="AQ311" s="161"/>
      <c r="AR311" s="161"/>
      <c r="AS311" s="161"/>
      <c r="AT311" s="161"/>
      <c r="AU311" s="161"/>
      <c r="AV311" s="161"/>
      <c r="AW311" s="161"/>
      <c r="AX311" s="161"/>
      <c r="AY311" s="161"/>
      <c r="AZ311" s="161"/>
      <c r="BA311" s="161"/>
      <c r="BB311" s="161"/>
      <c r="BC311" s="161"/>
      <c r="BD311" s="161"/>
      <c r="BE311" s="161"/>
      <c r="BF311" s="161"/>
      <c r="BG311" s="161"/>
      <c r="BH311" s="161"/>
      <c r="BI311" s="161"/>
      <c r="BJ311" s="161"/>
      <c r="BK311" s="161"/>
      <c r="BL311" s="161"/>
      <c r="BM311" s="161"/>
      <c r="BN311" s="161"/>
      <c r="BO311" s="161"/>
      <c r="BP311" s="161"/>
      <c r="BQ311" s="161"/>
      <c r="BR311" s="161"/>
      <c r="BS311" s="161"/>
      <c r="BT311" s="161"/>
      <c r="BU311" s="161"/>
    </row>
    <row r="312" spans="15:73" x14ac:dyDescent="0.2">
      <c r="O312" s="161"/>
      <c r="P312" s="161"/>
      <c r="Q312" s="161"/>
      <c r="R312" s="161"/>
      <c r="S312" s="161"/>
      <c r="T312" s="161"/>
      <c r="U312" s="161"/>
      <c r="V312" s="161"/>
      <c r="W312" s="161"/>
      <c r="X312" s="161"/>
      <c r="Y312" s="161"/>
      <c r="Z312" s="161"/>
      <c r="AA312" s="161"/>
      <c r="AB312" s="161"/>
      <c r="AC312" s="161"/>
      <c r="AD312" s="161"/>
      <c r="AE312" s="161"/>
      <c r="AF312" s="161"/>
      <c r="AG312" s="161"/>
      <c r="AH312" s="161"/>
      <c r="AI312" s="161"/>
      <c r="AJ312" s="161"/>
      <c r="AK312" s="161"/>
      <c r="AL312" s="161"/>
      <c r="AM312" s="161"/>
      <c r="AN312" s="161"/>
      <c r="AO312" s="161"/>
      <c r="AP312" s="161"/>
      <c r="AQ312" s="161"/>
      <c r="AR312" s="161"/>
      <c r="AS312" s="161"/>
      <c r="AT312" s="161"/>
      <c r="AU312" s="161"/>
      <c r="AV312" s="161"/>
      <c r="AW312" s="161"/>
      <c r="AX312" s="161"/>
      <c r="AY312" s="161"/>
      <c r="AZ312" s="161"/>
      <c r="BA312" s="161"/>
      <c r="BB312" s="161"/>
      <c r="BC312" s="161"/>
      <c r="BD312" s="161"/>
      <c r="BE312" s="161"/>
      <c r="BF312" s="161"/>
      <c r="BG312" s="161"/>
      <c r="BH312" s="161"/>
      <c r="BI312" s="161"/>
      <c r="BJ312" s="161"/>
      <c r="BK312" s="161"/>
      <c r="BL312" s="161"/>
      <c r="BM312" s="161"/>
      <c r="BN312" s="161"/>
      <c r="BO312" s="161"/>
      <c r="BP312" s="161"/>
      <c r="BQ312" s="161"/>
      <c r="BR312" s="161"/>
      <c r="BS312" s="161"/>
      <c r="BT312" s="161"/>
      <c r="BU312" s="161"/>
    </row>
    <row r="313" spans="15:73" x14ac:dyDescent="0.2">
      <c r="O313" s="161"/>
      <c r="P313" s="161"/>
      <c r="Q313" s="161"/>
      <c r="R313" s="161"/>
      <c r="S313" s="161"/>
      <c r="T313" s="161"/>
      <c r="U313" s="161"/>
      <c r="V313" s="161"/>
      <c r="W313" s="161"/>
      <c r="X313" s="161"/>
      <c r="Y313" s="161"/>
      <c r="Z313" s="161"/>
      <c r="AA313" s="161"/>
      <c r="AB313" s="161"/>
      <c r="AC313" s="161"/>
      <c r="AD313" s="161"/>
      <c r="AE313" s="161"/>
      <c r="AF313" s="161"/>
      <c r="AG313" s="161"/>
      <c r="AH313" s="161"/>
      <c r="AI313" s="161"/>
      <c r="AJ313" s="161"/>
      <c r="AK313" s="161"/>
      <c r="AL313" s="161"/>
      <c r="AM313" s="161"/>
      <c r="AN313" s="161"/>
      <c r="AO313" s="161"/>
      <c r="AP313" s="161"/>
      <c r="AQ313" s="161"/>
      <c r="AR313" s="161"/>
      <c r="AS313" s="161"/>
      <c r="AT313" s="161"/>
      <c r="AU313" s="161"/>
      <c r="AV313" s="161"/>
      <c r="AW313" s="161"/>
      <c r="AX313" s="161"/>
      <c r="AY313" s="161"/>
      <c r="AZ313" s="161"/>
      <c r="BA313" s="161"/>
      <c r="BB313" s="161"/>
      <c r="BC313" s="161"/>
      <c r="BD313" s="161"/>
      <c r="BE313" s="161"/>
      <c r="BF313" s="161"/>
      <c r="BG313" s="161"/>
      <c r="BH313" s="161"/>
      <c r="BI313" s="161"/>
      <c r="BJ313" s="161"/>
      <c r="BK313" s="161"/>
      <c r="BL313" s="161"/>
      <c r="BM313" s="161"/>
      <c r="BN313" s="161"/>
      <c r="BO313" s="161"/>
      <c r="BP313" s="161"/>
      <c r="BQ313" s="161"/>
      <c r="BR313" s="161"/>
      <c r="BS313" s="161"/>
      <c r="BT313" s="161"/>
      <c r="BU313" s="161"/>
    </row>
    <row r="314" spans="15:73" x14ac:dyDescent="0.2">
      <c r="O314" s="161"/>
      <c r="P314" s="161"/>
      <c r="Q314" s="161"/>
      <c r="R314" s="161"/>
      <c r="S314" s="161"/>
      <c r="T314" s="161"/>
      <c r="U314" s="161"/>
      <c r="V314" s="161"/>
      <c r="W314" s="161"/>
      <c r="X314" s="161"/>
      <c r="Y314" s="161"/>
      <c r="Z314" s="161"/>
      <c r="AA314" s="161"/>
      <c r="AB314" s="161"/>
      <c r="AC314" s="161"/>
      <c r="AD314" s="161"/>
      <c r="AE314" s="161"/>
      <c r="AF314" s="161"/>
      <c r="AG314" s="161"/>
      <c r="AH314" s="161"/>
      <c r="AI314" s="161"/>
      <c r="AJ314" s="161"/>
      <c r="AK314" s="161"/>
      <c r="AL314" s="161"/>
      <c r="AM314" s="161"/>
      <c r="AN314" s="161"/>
      <c r="AO314" s="161"/>
      <c r="AP314" s="161"/>
      <c r="AQ314" s="161"/>
      <c r="AR314" s="161"/>
      <c r="AS314" s="161"/>
      <c r="AT314" s="161"/>
      <c r="AU314" s="161"/>
      <c r="AV314" s="161"/>
      <c r="AW314" s="161"/>
      <c r="AX314" s="161"/>
      <c r="AY314" s="161"/>
      <c r="AZ314" s="161"/>
      <c r="BA314" s="161"/>
      <c r="BB314" s="161"/>
      <c r="BC314" s="161"/>
      <c r="BD314" s="161"/>
      <c r="BE314" s="161"/>
      <c r="BF314" s="161"/>
      <c r="BG314" s="161"/>
      <c r="BH314" s="161"/>
      <c r="BI314" s="161"/>
      <c r="BJ314" s="161"/>
      <c r="BK314" s="161"/>
      <c r="BL314" s="161"/>
      <c r="BM314" s="161"/>
      <c r="BN314" s="161"/>
      <c r="BO314" s="161"/>
      <c r="BP314" s="161"/>
      <c r="BQ314" s="161"/>
      <c r="BR314" s="161"/>
      <c r="BS314" s="161"/>
      <c r="BT314" s="161"/>
      <c r="BU314" s="161"/>
    </row>
    <row r="315" spans="15:73" x14ac:dyDescent="0.2">
      <c r="O315" s="161"/>
      <c r="P315" s="161"/>
      <c r="Q315" s="161"/>
      <c r="R315" s="161"/>
      <c r="S315" s="161"/>
      <c r="T315" s="161"/>
      <c r="U315" s="161"/>
      <c r="V315" s="161"/>
      <c r="W315" s="161"/>
      <c r="X315" s="161"/>
      <c r="Y315" s="161"/>
      <c r="Z315" s="161"/>
      <c r="AA315" s="161"/>
      <c r="AB315" s="161"/>
      <c r="AC315" s="161"/>
      <c r="AD315" s="161"/>
      <c r="AE315" s="161"/>
      <c r="AF315" s="161"/>
      <c r="AG315" s="161"/>
      <c r="AH315" s="161"/>
      <c r="AI315" s="161"/>
      <c r="AJ315" s="161"/>
      <c r="AK315" s="161"/>
      <c r="AL315" s="161"/>
      <c r="AM315" s="161"/>
      <c r="AN315" s="161"/>
      <c r="AO315" s="161"/>
      <c r="AP315" s="161"/>
      <c r="AQ315" s="161"/>
      <c r="AR315" s="161"/>
      <c r="AS315" s="161"/>
      <c r="AT315" s="161"/>
      <c r="AU315" s="161"/>
      <c r="AV315" s="161"/>
      <c r="AW315" s="161"/>
      <c r="AX315" s="161"/>
      <c r="AY315" s="161"/>
      <c r="AZ315" s="161"/>
      <c r="BA315" s="161"/>
      <c r="BB315" s="161"/>
      <c r="BC315" s="161"/>
      <c r="BD315" s="161"/>
      <c r="BE315" s="161"/>
      <c r="BF315" s="161"/>
      <c r="BG315" s="161"/>
      <c r="BH315" s="161"/>
      <c r="BI315" s="161"/>
      <c r="BJ315" s="161"/>
      <c r="BK315" s="161"/>
      <c r="BL315" s="161"/>
      <c r="BM315" s="161"/>
      <c r="BN315" s="161"/>
      <c r="BO315" s="161"/>
      <c r="BP315" s="161"/>
      <c r="BQ315" s="161"/>
      <c r="BR315" s="161"/>
      <c r="BS315" s="161"/>
      <c r="BT315" s="161"/>
      <c r="BU315" s="161"/>
    </row>
    <row r="316" spans="15:73" x14ac:dyDescent="0.2">
      <c r="O316" s="161"/>
      <c r="P316" s="161"/>
      <c r="Q316" s="161"/>
      <c r="R316" s="161"/>
      <c r="S316" s="161"/>
      <c r="T316" s="161"/>
      <c r="U316" s="161"/>
      <c r="V316" s="161"/>
      <c r="W316" s="161"/>
      <c r="X316" s="161"/>
      <c r="Y316" s="161"/>
      <c r="Z316" s="161"/>
      <c r="AA316" s="161"/>
      <c r="AB316" s="161"/>
      <c r="AC316" s="161"/>
      <c r="AD316" s="161"/>
      <c r="AE316" s="161"/>
      <c r="AF316" s="161"/>
      <c r="AG316" s="161"/>
      <c r="AH316" s="161"/>
      <c r="AI316" s="161"/>
      <c r="AJ316" s="161"/>
      <c r="AK316" s="161"/>
      <c r="AL316" s="161"/>
      <c r="AM316" s="161"/>
      <c r="AN316" s="161"/>
      <c r="AO316" s="161"/>
      <c r="AP316" s="161"/>
      <c r="AQ316" s="161"/>
      <c r="AR316" s="161"/>
      <c r="AS316" s="161"/>
      <c r="AT316" s="161"/>
      <c r="AU316" s="161"/>
      <c r="AV316" s="161"/>
      <c r="AW316" s="161"/>
      <c r="AX316" s="161"/>
      <c r="AY316" s="161"/>
      <c r="AZ316" s="161"/>
      <c r="BA316" s="161"/>
      <c r="BB316" s="161"/>
      <c r="BC316" s="161"/>
      <c r="BD316" s="161"/>
      <c r="BE316" s="161"/>
      <c r="BF316" s="161"/>
      <c r="BG316" s="161"/>
      <c r="BH316" s="161"/>
      <c r="BI316" s="161"/>
      <c r="BJ316" s="161"/>
      <c r="BK316" s="161"/>
      <c r="BL316" s="161"/>
      <c r="BM316" s="161"/>
      <c r="BN316" s="161"/>
      <c r="BO316" s="161"/>
      <c r="BP316" s="161"/>
      <c r="BQ316" s="161"/>
      <c r="BR316" s="161"/>
      <c r="BS316" s="161"/>
      <c r="BT316" s="161"/>
      <c r="BU316" s="161"/>
    </row>
    <row r="317" spans="15:73" x14ac:dyDescent="0.2">
      <c r="O317" s="161"/>
      <c r="P317" s="161"/>
      <c r="Q317" s="161"/>
      <c r="R317" s="161"/>
      <c r="S317" s="161"/>
      <c r="T317" s="161"/>
      <c r="U317" s="161"/>
      <c r="V317" s="161"/>
      <c r="W317" s="161"/>
      <c r="X317" s="161"/>
      <c r="Y317" s="161"/>
      <c r="Z317" s="161"/>
      <c r="AA317" s="161"/>
      <c r="AB317" s="161"/>
      <c r="AC317" s="161"/>
      <c r="AD317" s="161"/>
      <c r="AE317" s="161"/>
      <c r="AF317" s="161"/>
      <c r="AG317" s="161"/>
      <c r="AH317" s="161"/>
      <c r="AI317" s="161"/>
      <c r="AJ317" s="161"/>
      <c r="AK317" s="161"/>
      <c r="AL317" s="161"/>
      <c r="AM317" s="161"/>
      <c r="AN317" s="161"/>
      <c r="AO317" s="161"/>
      <c r="AP317" s="161"/>
      <c r="AQ317" s="161"/>
      <c r="AR317" s="161"/>
      <c r="AS317" s="161"/>
      <c r="AT317" s="161"/>
      <c r="AU317" s="161"/>
      <c r="AV317" s="161"/>
      <c r="AW317" s="161"/>
      <c r="AX317" s="161"/>
      <c r="AY317" s="161"/>
      <c r="AZ317" s="161"/>
      <c r="BA317" s="161"/>
      <c r="BB317" s="161"/>
      <c r="BC317" s="161"/>
      <c r="BD317" s="161"/>
      <c r="BE317" s="161"/>
      <c r="BF317" s="161"/>
      <c r="BG317" s="161"/>
      <c r="BH317" s="161"/>
      <c r="BI317" s="161"/>
      <c r="BJ317" s="161"/>
      <c r="BK317" s="161"/>
      <c r="BL317" s="161"/>
      <c r="BM317" s="161"/>
      <c r="BN317" s="161"/>
      <c r="BO317" s="161"/>
      <c r="BP317" s="161"/>
      <c r="BQ317" s="161"/>
      <c r="BR317" s="161"/>
      <c r="BS317" s="161"/>
      <c r="BT317" s="161"/>
      <c r="BU317" s="161"/>
    </row>
    <row r="318" spans="15:73" x14ac:dyDescent="0.2">
      <c r="O318" s="161"/>
      <c r="P318" s="161"/>
      <c r="Q318" s="161"/>
      <c r="R318" s="161"/>
      <c r="S318" s="161"/>
      <c r="T318" s="161"/>
      <c r="U318" s="161"/>
      <c r="V318" s="161"/>
      <c r="W318" s="161"/>
      <c r="X318" s="161"/>
      <c r="Y318" s="161"/>
      <c r="Z318" s="161"/>
      <c r="AA318" s="161"/>
      <c r="AB318" s="161"/>
      <c r="AC318" s="161"/>
      <c r="AD318" s="161"/>
      <c r="AE318" s="161"/>
      <c r="AF318" s="161"/>
      <c r="AG318" s="161"/>
      <c r="AH318" s="161"/>
      <c r="AI318" s="161"/>
      <c r="AJ318" s="161"/>
      <c r="AK318" s="161"/>
      <c r="AL318" s="161"/>
      <c r="AM318" s="161"/>
      <c r="AN318" s="161"/>
      <c r="AO318" s="161"/>
      <c r="AP318" s="161"/>
      <c r="AQ318" s="161"/>
      <c r="AR318" s="161"/>
      <c r="AS318" s="161"/>
      <c r="AT318" s="161"/>
      <c r="AU318" s="161"/>
      <c r="AV318" s="161"/>
      <c r="AW318" s="161"/>
      <c r="AX318" s="161"/>
      <c r="AY318" s="161"/>
      <c r="AZ318" s="161"/>
      <c r="BA318" s="161"/>
      <c r="BB318" s="161"/>
      <c r="BC318" s="161"/>
      <c r="BD318" s="161"/>
      <c r="BE318" s="161"/>
      <c r="BF318" s="161"/>
      <c r="BG318" s="161"/>
      <c r="BH318" s="161"/>
      <c r="BI318" s="161"/>
      <c r="BJ318" s="161"/>
      <c r="BK318" s="161"/>
      <c r="BL318" s="161"/>
      <c r="BM318" s="161"/>
      <c r="BN318" s="161"/>
      <c r="BO318" s="161"/>
      <c r="BP318" s="161"/>
      <c r="BQ318" s="161"/>
      <c r="BR318" s="161"/>
      <c r="BS318" s="161"/>
      <c r="BT318" s="161"/>
      <c r="BU318" s="161"/>
    </row>
    <row r="319" spans="15:73" x14ac:dyDescent="0.2">
      <c r="O319" s="161"/>
      <c r="P319" s="161"/>
      <c r="Q319" s="161"/>
      <c r="R319" s="161"/>
      <c r="S319" s="161"/>
      <c r="T319" s="161"/>
      <c r="U319" s="161"/>
      <c r="V319" s="161"/>
      <c r="W319" s="161"/>
      <c r="X319" s="161"/>
      <c r="Y319" s="161"/>
      <c r="Z319" s="161"/>
      <c r="AA319" s="161"/>
      <c r="AB319" s="161"/>
      <c r="AC319" s="161"/>
      <c r="AD319" s="161"/>
      <c r="AE319" s="161"/>
      <c r="AF319" s="161"/>
      <c r="AG319" s="161"/>
      <c r="AH319" s="161"/>
      <c r="AI319" s="161"/>
      <c r="AJ319" s="161"/>
      <c r="AK319" s="161"/>
      <c r="AL319" s="161"/>
      <c r="AM319" s="161"/>
      <c r="AN319" s="161"/>
      <c r="AO319" s="161"/>
      <c r="AP319" s="161"/>
      <c r="AQ319" s="161"/>
      <c r="AR319" s="161"/>
      <c r="AS319" s="161"/>
      <c r="AT319" s="161"/>
      <c r="AU319" s="161"/>
      <c r="AV319" s="161"/>
      <c r="AW319" s="161"/>
      <c r="AX319" s="161"/>
      <c r="AY319" s="161"/>
      <c r="AZ319" s="161"/>
      <c r="BA319" s="161"/>
      <c r="BB319" s="161"/>
      <c r="BC319" s="161"/>
      <c r="BD319" s="161"/>
      <c r="BE319" s="161"/>
      <c r="BF319" s="161"/>
      <c r="BG319" s="161"/>
      <c r="BH319" s="161"/>
      <c r="BI319" s="161"/>
      <c r="BJ319" s="161"/>
      <c r="BK319" s="161"/>
      <c r="BL319" s="161"/>
      <c r="BM319" s="161"/>
      <c r="BN319" s="161"/>
      <c r="BO319" s="161"/>
      <c r="BP319" s="161"/>
      <c r="BQ319" s="161"/>
      <c r="BR319" s="161"/>
      <c r="BS319" s="161"/>
      <c r="BT319" s="161"/>
      <c r="BU319" s="161"/>
    </row>
    <row r="320" spans="15:73" x14ac:dyDescent="0.2">
      <c r="O320" s="161"/>
      <c r="P320" s="161"/>
      <c r="Q320" s="161"/>
      <c r="R320" s="161"/>
      <c r="S320" s="161"/>
      <c r="T320" s="161"/>
      <c r="U320" s="161"/>
      <c r="V320" s="161"/>
      <c r="W320" s="161"/>
      <c r="X320" s="161"/>
      <c r="Y320" s="161"/>
      <c r="Z320" s="161"/>
      <c r="AA320" s="161"/>
      <c r="AB320" s="161"/>
      <c r="AC320" s="161"/>
      <c r="AD320" s="161"/>
      <c r="AE320" s="161"/>
      <c r="AF320" s="161"/>
      <c r="AG320" s="161"/>
      <c r="AH320" s="161"/>
      <c r="AI320" s="161"/>
      <c r="AJ320" s="161"/>
      <c r="AK320" s="161"/>
      <c r="AL320" s="161"/>
      <c r="AM320" s="161"/>
      <c r="AN320" s="161"/>
      <c r="AO320" s="161"/>
      <c r="AP320" s="161"/>
      <c r="AQ320" s="161"/>
      <c r="AR320" s="161"/>
      <c r="AS320" s="161"/>
      <c r="AT320" s="161"/>
      <c r="AU320" s="161"/>
      <c r="AV320" s="161"/>
      <c r="AW320" s="161"/>
      <c r="AX320" s="161"/>
      <c r="AY320" s="161"/>
      <c r="AZ320" s="161"/>
      <c r="BA320" s="161"/>
      <c r="BB320" s="161"/>
      <c r="BC320" s="161"/>
      <c r="BD320" s="161"/>
      <c r="BE320" s="161"/>
      <c r="BF320" s="161"/>
      <c r="BG320" s="161"/>
      <c r="BH320" s="161"/>
      <c r="BI320" s="161"/>
      <c r="BJ320" s="161"/>
      <c r="BK320" s="161"/>
      <c r="BL320" s="161"/>
      <c r="BM320" s="161"/>
      <c r="BN320" s="161"/>
      <c r="BO320" s="161"/>
      <c r="BP320" s="161"/>
      <c r="BQ320" s="161"/>
      <c r="BR320" s="161"/>
      <c r="BS320" s="161"/>
      <c r="BT320" s="161"/>
      <c r="BU320" s="161"/>
    </row>
    <row r="321" spans="15:73" x14ac:dyDescent="0.2">
      <c r="O321" s="161"/>
      <c r="P321" s="161"/>
      <c r="Q321" s="161"/>
      <c r="R321" s="161"/>
      <c r="S321" s="161"/>
      <c r="T321" s="161"/>
      <c r="U321" s="161"/>
      <c r="V321" s="161"/>
      <c r="W321" s="161"/>
      <c r="X321" s="161"/>
      <c r="Y321" s="161"/>
      <c r="Z321" s="161"/>
      <c r="AA321" s="161"/>
      <c r="AB321" s="161"/>
      <c r="AC321" s="161"/>
      <c r="AD321" s="161"/>
      <c r="AE321" s="161"/>
      <c r="AF321" s="161"/>
      <c r="AG321" s="161"/>
      <c r="AH321" s="161"/>
      <c r="AI321" s="161"/>
      <c r="AJ321" s="161"/>
      <c r="AK321" s="161"/>
      <c r="AL321" s="161"/>
      <c r="AM321" s="161"/>
      <c r="AN321" s="161"/>
      <c r="AO321" s="161"/>
      <c r="AP321" s="161"/>
      <c r="AQ321" s="161"/>
      <c r="AR321" s="161"/>
      <c r="AS321" s="161"/>
      <c r="AT321" s="161"/>
      <c r="AU321" s="161"/>
      <c r="AV321" s="161"/>
      <c r="AW321" s="161"/>
      <c r="AX321" s="161"/>
      <c r="AY321" s="161"/>
      <c r="AZ321" s="161"/>
      <c r="BA321" s="161"/>
      <c r="BB321" s="161"/>
      <c r="BC321" s="161"/>
      <c r="BD321" s="161"/>
      <c r="BE321" s="161"/>
      <c r="BF321" s="161"/>
      <c r="BG321" s="161"/>
      <c r="BH321" s="161"/>
      <c r="BI321" s="161"/>
      <c r="BJ321" s="161"/>
      <c r="BK321" s="161"/>
      <c r="BL321" s="161"/>
      <c r="BM321" s="161"/>
      <c r="BN321" s="161"/>
      <c r="BO321" s="161"/>
      <c r="BP321" s="161"/>
      <c r="BQ321" s="161"/>
      <c r="BR321" s="161"/>
      <c r="BS321" s="161"/>
      <c r="BT321" s="161"/>
      <c r="BU321" s="161"/>
    </row>
    <row r="322" spans="15:73" x14ac:dyDescent="0.2">
      <c r="O322" s="161"/>
      <c r="P322" s="161"/>
      <c r="Q322" s="161"/>
      <c r="R322" s="161"/>
      <c r="S322" s="161"/>
      <c r="T322" s="161"/>
      <c r="U322" s="161"/>
      <c r="V322" s="161"/>
      <c r="W322" s="161"/>
      <c r="X322" s="161"/>
      <c r="Y322" s="161"/>
      <c r="Z322" s="161"/>
      <c r="AA322" s="161"/>
      <c r="AB322" s="161"/>
      <c r="AC322" s="161"/>
      <c r="AD322" s="161"/>
      <c r="AE322" s="161"/>
      <c r="AF322" s="161"/>
      <c r="AG322" s="161"/>
      <c r="AH322" s="161"/>
      <c r="AI322" s="161"/>
      <c r="AJ322" s="161"/>
      <c r="AK322" s="161"/>
      <c r="AL322" s="161"/>
      <c r="AM322" s="161"/>
      <c r="AN322" s="161"/>
      <c r="AO322" s="161"/>
      <c r="AP322" s="161"/>
      <c r="AQ322" s="161"/>
      <c r="AR322" s="161"/>
      <c r="AS322" s="161"/>
      <c r="AT322" s="161"/>
      <c r="AU322" s="161"/>
      <c r="AV322" s="161"/>
      <c r="AW322" s="161"/>
      <c r="AX322" s="161"/>
      <c r="AY322" s="161"/>
      <c r="AZ322" s="161"/>
      <c r="BA322" s="161"/>
      <c r="BB322" s="161"/>
      <c r="BC322" s="161"/>
      <c r="BD322" s="161"/>
      <c r="BE322" s="161"/>
      <c r="BF322" s="161"/>
      <c r="BG322" s="161"/>
      <c r="BH322" s="161"/>
      <c r="BI322" s="161"/>
      <c r="BJ322" s="161"/>
      <c r="BK322" s="161"/>
      <c r="BL322" s="161"/>
      <c r="BM322" s="161"/>
      <c r="BN322" s="161"/>
      <c r="BO322" s="161"/>
      <c r="BP322" s="161"/>
      <c r="BQ322" s="161"/>
      <c r="BR322" s="161"/>
      <c r="BS322" s="161"/>
      <c r="BT322" s="161"/>
      <c r="BU322" s="161"/>
    </row>
    <row r="323" spans="15:73" x14ac:dyDescent="0.2">
      <c r="O323" s="161"/>
      <c r="P323" s="161"/>
      <c r="Q323" s="161"/>
      <c r="R323" s="161"/>
      <c r="S323" s="161"/>
      <c r="T323" s="161"/>
      <c r="U323" s="161"/>
      <c r="V323" s="161"/>
      <c r="W323" s="161"/>
      <c r="X323" s="161"/>
      <c r="Y323" s="161"/>
      <c r="Z323" s="161"/>
      <c r="AA323" s="161"/>
      <c r="AB323" s="161"/>
      <c r="AC323" s="161"/>
      <c r="AD323" s="161"/>
      <c r="AE323" s="161"/>
      <c r="AF323" s="161"/>
      <c r="AG323" s="161"/>
      <c r="AH323" s="161"/>
      <c r="AI323" s="161"/>
      <c r="AJ323" s="161"/>
      <c r="AK323" s="161"/>
      <c r="AL323" s="161"/>
      <c r="AM323" s="161"/>
      <c r="AN323" s="161"/>
      <c r="AO323" s="161"/>
      <c r="AP323" s="161"/>
      <c r="AQ323" s="161"/>
      <c r="AR323" s="161"/>
      <c r="AS323" s="161"/>
      <c r="AT323" s="161"/>
      <c r="AU323" s="161"/>
      <c r="AV323" s="161"/>
      <c r="AW323" s="161"/>
      <c r="AX323" s="161"/>
      <c r="AY323" s="161"/>
      <c r="AZ323" s="161"/>
      <c r="BA323" s="161"/>
      <c r="BB323" s="161"/>
      <c r="BC323" s="161"/>
      <c r="BD323" s="161"/>
      <c r="BE323" s="161"/>
      <c r="BF323" s="161"/>
      <c r="BG323" s="161"/>
      <c r="BH323" s="161"/>
      <c r="BI323" s="161"/>
      <c r="BJ323" s="161"/>
      <c r="BK323" s="161"/>
      <c r="BL323" s="161"/>
      <c r="BM323" s="161"/>
      <c r="BN323" s="161"/>
      <c r="BO323" s="161"/>
      <c r="BP323" s="161"/>
      <c r="BQ323" s="161"/>
      <c r="BR323" s="161"/>
      <c r="BS323" s="161"/>
      <c r="BT323" s="161"/>
      <c r="BU323" s="161"/>
    </row>
    <row r="324" spans="15:73" x14ac:dyDescent="0.2">
      <c r="O324" s="161"/>
      <c r="P324" s="161"/>
      <c r="Q324" s="161"/>
      <c r="R324" s="161"/>
      <c r="S324" s="161"/>
      <c r="T324" s="161"/>
      <c r="U324" s="161"/>
      <c r="V324" s="161"/>
      <c r="W324" s="161"/>
      <c r="X324" s="161"/>
      <c r="Y324" s="161"/>
      <c r="Z324" s="161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  <c r="AK324" s="161"/>
      <c r="AL324" s="161"/>
      <c r="AM324" s="161"/>
      <c r="AN324" s="161"/>
      <c r="AO324" s="161"/>
      <c r="AP324" s="161"/>
      <c r="AQ324" s="161"/>
      <c r="AR324" s="161"/>
      <c r="AS324" s="161"/>
      <c r="AT324" s="161"/>
      <c r="AU324" s="161"/>
      <c r="AV324" s="161"/>
      <c r="AW324" s="161"/>
      <c r="AX324" s="161"/>
      <c r="AY324" s="161"/>
      <c r="AZ324" s="161"/>
      <c r="BA324" s="161"/>
      <c r="BB324" s="161"/>
      <c r="BC324" s="161"/>
      <c r="BD324" s="161"/>
      <c r="BE324" s="161"/>
      <c r="BF324" s="161"/>
      <c r="BG324" s="161"/>
      <c r="BH324" s="161"/>
      <c r="BI324" s="161"/>
      <c r="BJ324" s="161"/>
      <c r="BK324" s="161"/>
      <c r="BL324" s="161"/>
      <c r="BM324" s="161"/>
      <c r="BN324" s="161"/>
      <c r="BO324" s="161"/>
      <c r="BP324" s="161"/>
      <c r="BQ324" s="161"/>
      <c r="BR324" s="161"/>
      <c r="BS324" s="161"/>
      <c r="BT324" s="161"/>
      <c r="BU324" s="161"/>
    </row>
    <row r="325" spans="15:73" x14ac:dyDescent="0.2">
      <c r="O325" s="161"/>
      <c r="P325" s="161"/>
      <c r="Q325" s="161"/>
      <c r="R325" s="161"/>
      <c r="S325" s="161"/>
      <c r="T325" s="161"/>
      <c r="U325" s="161"/>
      <c r="V325" s="161"/>
      <c r="W325" s="161"/>
      <c r="X325" s="161"/>
      <c r="Y325" s="161"/>
      <c r="Z325" s="161"/>
      <c r="AA325" s="161"/>
      <c r="AB325" s="161"/>
      <c r="AC325" s="161"/>
      <c r="AD325" s="161"/>
      <c r="AE325" s="161"/>
      <c r="AF325" s="161"/>
      <c r="AG325" s="161"/>
      <c r="AH325" s="161"/>
      <c r="AI325" s="161"/>
      <c r="AJ325" s="161"/>
      <c r="AK325" s="161"/>
      <c r="AL325" s="161"/>
      <c r="AM325" s="161"/>
      <c r="AN325" s="161"/>
      <c r="AO325" s="161"/>
      <c r="AP325" s="161"/>
      <c r="AQ325" s="161"/>
      <c r="AR325" s="161"/>
      <c r="AS325" s="161"/>
      <c r="AT325" s="161"/>
      <c r="AU325" s="161"/>
      <c r="AV325" s="161"/>
      <c r="AW325" s="161"/>
      <c r="AX325" s="161"/>
      <c r="AY325" s="161"/>
      <c r="AZ325" s="161"/>
      <c r="BA325" s="161"/>
      <c r="BB325" s="161"/>
      <c r="BC325" s="161"/>
      <c r="BD325" s="161"/>
      <c r="BE325" s="161"/>
      <c r="BF325" s="161"/>
      <c r="BG325" s="161"/>
      <c r="BH325" s="161"/>
      <c r="BI325" s="161"/>
      <c r="BJ325" s="161"/>
      <c r="BK325" s="161"/>
      <c r="BL325" s="161"/>
      <c r="BM325" s="161"/>
      <c r="BN325" s="161"/>
      <c r="BO325" s="161"/>
      <c r="BP325" s="161"/>
      <c r="BQ325" s="161"/>
      <c r="BR325" s="161"/>
      <c r="BS325" s="161"/>
      <c r="BT325" s="161"/>
      <c r="BU325" s="161"/>
    </row>
    <row r="326" spans="15:73" x14ac:dyDescent="0.2">
      <c r="O326" s="161"/>
      <c r="P326" s="161"/>
      <c r="Q326" s="161"/>
      <c r="R326" s="161"/>
      <c r="S326" s="161"/>
      <c r="T326" s="161"/>
      <c r="U326" s="161"/>
      <c r="V326" s="161"/>
      <c r="W326" s="161"/>
      <c r="X326" s="161"/>
      <c r="Y326" s="161"/>
      <c r="Z326" s="161"/>
      <c r="AA326" s="161"/>
      <c r="AB326" s="161"/>
      <c r="AC326" s="161"/>
      <c r="AD326" s="161"/>
      <c r="AE326" s="161"/>
      <c r="AF326" s="161"/>
      <c r="AG326" s="161"/>
      <c r="AH326" s="161"/>
      <c r="AI326" s="161"/>
      <c r="AJ326" s="161"/>
      <c r="AK326" s="161"/>
      <c r="AL326" s="161"/>
      <c r="AM326" s="161"/>
      <c r="AN326" s="161"/>
      <c r="AO326" s="161"/>
      <c r="AP326" s="161"/>
      <c r="AQ326" s="161"/>
      <c r="AR326" s="161"/>
      <c r="AS326" s="161"/>
      <c r="AT326" s="161"/>
      <c r="AU326" s="161"/>
      <c r="AV326" s="161"/>
      <c r="AW326" s="161"/>
      <c r="AX326" s="161"/>
      <c r="AY326" s="161"/>
      <c r="AZ326" s="161"/>
      <c r="BA326" s="161"/>
      <c r="BB326" s="161"/>
      <c r="BC326" s="161"/>
      <c r="BD326" s="161"/>
      <c r="BE326" s="161"/>
      <c r="BF326" s="161"/>
      <c r="BG326" s="161"/>
      <c r="BH326" s="161"/>
      <c r="BI326" s="161"/>
      <c r="BJ326" s="161"/>
      <c r="BK326" s="161"/>
      <c r="BL326" s="161"/>
      <c r="BM326" s="161"/>
      <c r="BN326" s="161"/>
      <c r="BO326" s="161"/>
      <c r="BP326" s="161"/>
      <c r="BQ326" s="161"/>
      <c r="BR326" s="161"/>
      <c r="BS326" s="161"/>
      <c r="BT326" s="161"/>
      <c r="BU326" s="161"/>
    </row>
    <row r="327" spans="15:73" x14ac:dyDescent="0.2">
      <c r="O327" s="161"/>
      <c r="P327" s="161"/>
      <c r="Q327" s="161"/>
      <c r="R327" s="161"/>
      <c r="S327" s="161"/>
      <c r="T327" s="161"/>
      <c r="U327" s="161"/>
      <c r="V327" s="161"/>
      <c r="W327" s="161"/>
      <c r="X327" s="161"/>
      <c r="Y327" s="161"/>
      <c r="Z327" s="161"/>
      <c r="AA327" s="161"/>
      <c r="AB327" s="161"/>
      <c r="AC327" s="161"/>
      <c r="AD327" s="161"/>
      <c r="AE327" s="161"/>
      <c r="AF327" s="161"/>
      <c r="AG327" s="161"/>
      <c r="AH327" s="161"/>
      <c r="AI327" s="161"/>
      <c r="AJ327" s="161"/>
      <c r="AK327" s="161"/>
      <c r="AL327" s="161"/>
      <c r="AM327" s="161"/>
      <c r="AN327" s="161"/>
      <c r="AO327" s="161"/>
      <c r="AP327" s="161"/>
      <c r="AQ327" s="161"/>
      <c r="AR327" s="161"/>
      <c r="AS327" s="161"/>
      <c r="AT327" s="161"/>
      <c r="AU327" s="161"/>
      <c r="AV327" s="161"/>
      <c r="AW327" s="161"/>
      <c r="AX327" s="161"/>
      <c r="AY327" s="161"/>
      <c r="AZ327" s="161"/>
      <c r="BA327" s="161"/>
      <c r="BB327" s="161"/>
      <c r="BC327" s="161"/>
      <c r="BD327" s="161"/>
      <c r="BE327" s="161"/>
      <c r="BF327" s="161"/>
      <c r="BG327" s="161"/>
      <c r="BH327" s="161"/>
      <c r="BI327" s="161"/>
      <c r="BJ327" s="161"/>
      <c r="BK327" s="161"/>
      <c r="BL327" s="161"/>
      <c r="BM327" s="161"/>
      <c r="BN327" s="161"/>
      <c r="BO327" s="161"/>
      <c r="BP327" s="161"/>
      <c r="BQ327" s="161"/>
      <c r="BR327" s="161"/>
      <c r="BS327" s="161"/>
      <c r="BT327" s="161"/>
      <c r="BU327" s="161"/>
    </row>
    <row r="328" spans="15:73" x14ac:dyDescent="0.2">
      <c r="O328" s="161"/>
      <c r="P328" s="161"/>
      <c r="Q328" s="161"/>
      <c r="R328" s="161"/>
      <c r="S328" s="161"/>
      <c r="T328" s="161"/>
      <c r="U328" s="161"/>
      <c r="V328" s="161"/>
      <c r="W328" s="161"/>
      <c r="X328" s="161"/>
      <c r="Y328" s="161"/>
      <c r="Z328" s="161"/>
      <c r="AA328" s="161"/>
      <c r="AB328" s="161"/>
      <c r="AC328" s="161"/>
      <c r="AD328" s="161"/>
      <c r="AE328" s="161"/>
      <c r="AF328" s="161"/>
      <c r="AG328" s="161"/>
      <c r="AH328" s="161"/>
      <c r="AI328" s="161"/>
      <c r="AJ328" s="161"/>
      <c r="AK328" s="161"/>
      <c r="AL328" s="161"/>
      <c r="AM328" s="161"/>
      <c r="AN328" s="161"/>
      <c r="AO328" s="161"/>
      <c r="AP328" s="161"/>
      <c r="AQ328" s="161"/>
      <c r="AR328" s="161"/>
      <c r="AS328" s="161"/>
      <c r="AT328" s="161"/>
      <c r="AU328" s="161"/>
      <c r="AV328" s="161"/>
      <c r="AW328" s="161"/>
      <c r="AX328" s="161"/>
      <c r="AY328" s="161"/>
      <c r="AZ328" s="161"/>
      <c r="BA328" s="161"/>
      <c r="BB328" s="161"/>
      <c r="BC328" s="161"/>
      <c r="BD328" s="161"/>
      <c r="BE328" s="161"/>
      <c r="BF328" s="161"/>
      <c r="BG328" s="161"/>
      <c r="BH328" s="161"/>
      <c r="BI328" s="161"/>
      <c r="BJ328" s="161"/>
      <c r="BK328" s="161"/>
      <c r="BL328" s="161"/>
      <c r="BM328" s="161"/>
      <c r="BN328" s="161"/>
      <c r="BO328" s="161"/>
      <c r="BP328" s="161"/>
      <c r="BQ328" s="161"/>
      <c r="BR328" s="161"/>
      <c r="BS328" s="161"/>
      <c r="BT328" s="161"/>
      <c r="BU328" s="161"/>
    </row>
    <row r="329" spans="15:73" x14ac:dyDescent="0.2">
      <c r="O329" s="161"/>
      <c r="P329" s="161"/>
      <c r="Q329" s="161"/>
      <c r="R329" s="161"/>
      <c r="S329" s="161"/>
      <c r="T329" s="161"/>
      <c r="U329" s="161"/>
      <c r="V329" s="161"/>
      <c r="W329" s="161"/>
      <c r="X329" s="161"/>
      <c r="Y329" s="161"/>
      <c r="Z329" s="161"/>
      <c r="AA329" s="161"/>
      <c r="AB329" s="161"/>
      <c r="AC329" s="161"/>
      <c r="AD329" s="161"/>
      <c r="AE329" s="161"/>
      <c r="AF329" s="161"/>
      <c r="AG329" s="161"/>
      <c r="AH329" s="161"/>
      <c r="AI329" s="161"/>
      <c r="AJ329" s="161"/>
      <c r="AK329" s="161"/>
      <c r="AL329" s="161"/>
      <c r="AM329" s="161"/>
      <c r="AN329" s="161"/>
      <c r="AO329" s="161"/>
      <c r="AP329" s="161"/>
      <c r="AQ329" s="161"/>
      <c r="AR329" s="161"/>
      <c r="AS329" s="161"/>
      <c r="AT329" s="161"/>
      <c r="AU329" s="161"/>
      <c r="AV329" s="161"/>
      <c r="AW329" s="161"/>
      <c r="AX329" s="161"/>
      <c r="AY329" s="161"/>
      <c r="AZ329" s="161"/>
      <c r="BA329" s="161"/>
      <c r="BB329" s="161"/>
      <c r="BC329" s="161"/>
      <c r="BD329" s="161"/>
      <c r="BE329" s="161"/>
      <c r="BF329" s="161"/>
      <c r="BG329" s="161"/>
      <c r="BH329" s="161"/>
      <c r="BI329" s="161"/>
      <c r="BJ329" s="161"/>
      <c r="BK329" s="161"/>
      <c r="BL329" s="161"/>
      <c r="BM329" s="161"/>
      <c r="BN329" s="161"/>
      <c r="BO329" s="161"/>
      <c r="BP329" s="161"/>
      <c r="BQ329" s="161"/>
      <c r="BR329" s="161"/>
      <c r="BS329" s="161"/>
      <c r="BT329" s="161"/>
      <c r="BU329" s="161"/>
    </row>
    <row r="330" spans="15:73" x14ac:dyDescent="0.2">
      <c r="O330" s="161"/>
      <c r="P330" s="161"/>
      <c r="Q330" s="161"/>
      <c r="R330" s="161"/>
      <c r="S330" s="161"/>
      <c r="T330" s="161"/>
      <c r="U330" s="161"/>
      <c r="V330" s="161"/>
      <c r="W330" s="161"/>
      <c r="X330" s="161"/>
      <c r="Y330" s="161"/>
      <c r="Z330" s="161"/>
      <c r="AA330" s="161"/>
      <c r="AB330" s="161"/>
      <c r="AC330" s="161"/>
      <c r="AD330" s="161"/>
      <c r="AE330" s="161"/>
      <c r="AF330" s="161"/>
      <c r="AG330" s="161"/>
      <c r="AH330" s="161"/>
      <c r="AI330" s="161"/>
      <c r="AJ330" s="161"/>
      <c r="AK330" s="161"/>
      <c r="AL330" s="161"/>
      <c r="AM330" s="161"/>
      <c r="AN330" s="161"/>
      <c r="AO330" s="161"/>
      <c r="AP330" s="161"/>
      <c r="AQ330" s="161"/>
      <c r="AR330" s="161"/>
      <c r="AS330" s="161"/>
      <c r="AT330" s="161"/>
      <c r="AU330" s="161"/>
      <c r="AV330" s="161"/>
      <c r="AW330" s="161"/>
      <c r="AX330" s="161"/>
      <c r="AY330" s="161"/>
      <c r="AZ330" s="161"/>
      <c r="BA330" s="161"/>
      <c r="BB330" s="161"/>
      <c r="BC330" s="161"/>
      <c r="BD330" s="161"/>
      <c r="BE330" s="161"/>
      <c r="BF330" s="161"/>
      <c r="BG330" s="161"/>
      <c r="BH330" s="161"/>
      <c r="BI330" s="161"/>
      <c r="BJ330" s="161"/>
      <c r="BK330" s="161"/>
      <c r="BL330" s="161"/>
      <c r="BM330" s="161"/>
      <c r="BN330" s="161"/>
      <c r="BO330" s="161"/>
      <c r="BP330" s="161"/>
      <c r="BQ330" s="161"/>
      <c r="BR330" s="161"/>
      <c r="BS330" s="161"/>
      <c r="BT330" s="161"/>
      <c r="BU330" s="161"/>
    </row>
    <row r="331" spans="15:73" x14ac:dyDescent="0.2">
      <c r="O331" s="161"/>
      <c r="P331" s="161"/>
      <c r="Q331" s="161"/>
      <c r="R331" s="161"/>
      <c r="S331" s="161"/>
      <c r="T331" s="161"/>
      <c r="U331" s="161"/>
      <c r="V331" s="161"/>
      <c r="W331" s="161"/>
      <c r="X331" s="161"/>
      <c r="Y331" s="161"/>
      <c r="Z331" s="161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  <c r="AK331" s="161"/>
      <c r="AL331" s="161"/>
      <c r="AM331" s="161"/>
      <c r="AN331" s="161"/>
      <c r="AO331" s="161"/>
      <c r="AP331" s="161"/>
      <c r="AQ331" s="161"/>
      <c r="AR331" s="161"/>
      <c r="AS331" s="161"/>
      <c r="AT331" s="161"/>
      <c r="AU331" s="161"/>
      <c r="AV331" s="161"/>
      <c r="AW331" s="161"/>
      <c r="AX331" s="161"/>
      <c r="AY331" s="161"/>
      <c r="AZ331" s="161"/>
      <c r="BA331" s="161"/>
      <c r="BB331" s="161"/>
      <c r="BC331" s="161"/>
      <c r="BD331" s="161"/>
      <c r="BE331" s="161"/>
      <c r="BF331" s="161"/>
      <c r="BG331" s="161"/>
      <c r="BH331" s="161"/>
      <c r="BI331" s="161"/>
      <c r="BJ331" s="161"/>
      <c r="BK331" s="161"/>
      <c r="BL331" s="161"/>
      <c r="BM331" s="161"/>
      <c r="BN331" s="161"/>
      <c r="BO331" s="161"/>
      <c r="BP331" s="161"/>
      <c r="BQ331" s="161"/>
      <c r="BR331" s="161"/>
      <c r="BS331" s="161"/>
      <c r="BT331" s="161"/>
      <c r="BU331" s="161"/>
    </row>
    <row r="332" spans="15:73" x14ac:dyDescent="0.2">
      <c r="O332" s="161"/>
      <c r="P332" s="161"/>
      <c r="Q332" s="161"/>
      <c r="R332" s="161"/>
      <c r="S332" s="161"/>
      <c r="T332" s="161"/>
      <c r="U332" s="161"/>
      <c r="V332" s="161"/>
      <c r="W332" s="161"/>
      <c r="X332" s="161"/>
      <c r="Y332" s="161"/>
      <c r="Z332" s="161"/>
      <c r="AA332" s="161"/>
      <c r="AB332" s="161"/>
      <c r="AC332" s="161"/>
      <c r="AD332" s="161"/>
      <c r="AE332" s="161"/>
      <c r="AF332" s="161"/>
      <c r="AG332" s="161"/>
      <c r="AH332" s="161"/>
      <c r="AI332" s="161"/>
      <c r="AJ332" s="161"/>
      <c r="AK332" s="161"/>
      <c r="AL332" s="161"/>
      <c r="AM332" s="161"/>
      <c r="AN332" s="161"/>
      <c r="AO332" s="161"/>
      <c r="AP332" s="161"/>
      <c r="AQ332" s="161"/>
      <c r="AR332" s="161"/>
      <c r="AS332" s="161"/>
      <c r="AT332" s="161"/>
      <c r="AU332" s="161"/>
      <c r="AV332" s="161"/>
      <c r="AW332" s="161"/>
      <c r="AX332" s="161"/>
      <c r="AY332" s="161"/>
      <c r="AZ332" s="161"/>
      <c r="BA332" s="161"/>
      <c r="BB332" s="161"/>
      <c r="BC332" s="161"/>
      <c r="BD332" s="161"/>
      <c r="BE332" s="161"/>
      <c r="BF332" s="161"/>
      <c r="BG332" s="161"/>
      <c r="BH332" s="161"/>
      <c r="BI332" s="161"/>
      <c r="BJ332" s="161"/>
      <c r="BK332" s="161"/>
      <c r="BL332" s="161"/>
      <c r="BM332" s="161"/>
      <c r="BN332" s="161"/>
      <c r="BO332" s="161"/>
      <c r="BP332" s="161"/>
      <c r="BQ332" s="161"/>
      <c r="BR332" s="161"/>
      <c r="BS332" s="161"/>
      <c r="BT332" s="161"/>
      <c r="BU332" s="161"/>
    </row>
    <row r="333" spans="15:73" x14ac:dyDescent="0.2">
      <c r="O333" s="161"/>
      <c r="P333" s="161"/>
      <c r="Q333" s="161"/>
      <c r="R333" s="161"/>
      <c r="S333" s="161"/>
      <c r="T333" s="161"/>
      <c r="U333" s="161"/>
      <c r="V333" s="161"/>
      <c r="W333" s="161"/>
      <c r="X333" s="161"/>
      <c r="Y333" s="161"/>
      <c r="Z333" s="161"/>
      <c r="AA333" s="161"/>
      <c r="AB333" s="161"/>
      <c r="AC333" s="161"/>
      <c r="AD333" s="161"/>
      <c r="AE333" s="161"/>
      <c r="AF333" s="161"/>
      <c r="AG333" s="161"/>
      <c r="AH333" s="161"/>
      <c r="AI333" s="161"/>
      <c r="AJ333" s="161"/>
      <c r="AK333" s="161"/>
      <c r="AL333" s="161"/>
      <c r="AM333" s="161"/>
      <c r="AN333" s="161"/>
      <c r="AO333" s="161"/>
      <c r="AP333" s="161"/>
      <c r="AQ333" s="161"/>
      <c r="AR333" s="161"/>
      <c r="AS333" s="161"/>
      <c r="AT333" s="161"/>
      <c r="AU333" s="161"/>
      <c r="AV333" s="161"/>
      <c r="AW333" s="161"/>
      <c r="AX333" s="161"/>
      <c r="AY333" s="161"/>
      <c r="AZ333" s="161"/>
      <c r="BA333" s="161"/>
      <c r="BB333" s="161"/>
      <c r="BC333" s="161"/>
      <c r="BD333" s="161"/>
      <c r="BE333" s="161"/>
      <c r="BF333" s="161"/>
      <c r="BG333" s="161"/>
      <c r="BH333" s="161"/>
      <c r="BI333" s="161"/>
      <c r="BJ333" s="161"/>
      <c r="BK333" s="161"/>
      <c r="BL333" s="161"/>
      <c r="BM333" s="161"/>
      <c r="BN333" s="161"/>
      <c r="BO333" s="161"/>
      <c r="BP333" s="161"/>
      <c r="BQ333" s="161"/>
      <c r="BR333" s="161"/>
      <c r="BS333" s="161"/>
      <c r="BT333" s="161"/>
      <c r="BU333" s="161"/>
    </row>
    <row r="334" spans="15:73" x14ac:dyDescent="0.2">
      <c r="O334" s="161"/>
      <c r="P334" s="161"/>
      <c r="Q334" s="161"/>
      <c r="R334" s="161"/>
      <c r="S334" s="161"/>
      <c r="T334" s="161"/>
      <c r="U334" s="161"/>
      <c r="V334" s="161"/>
      <c r="W334" s="161"/>
      <c r="X334" s="161"/>
      <c r="Y334" s="161"/>
      <c r="Z334" s="161"/>
      <c r="AA334" s="161"/>
      <c r="AB334" s="161"/>
      <c r="AC334" s="161"/>
      <c r="AD334" s="161"/>
      <c r="AE334" s="161"/>
      <c r="AF334" s="161"/>
      <c r="AG334" s="161"/>
      <c r="AH334" s="161"/>
      <c r="AI334" s="161"/>
      <c r="AJ334" s="161"/>
      <c r="AK334" s="161"/>
      <c r="AL334" s="161"/>
      <c r="AM334" s="161"/>
      <c r="AN334" s="161"/>
      <c r="AO334" s="161"/>
      <c r="AP334" s="161"/>
      <c r="AQ334" s="161"/>
      <c r="AR334" s="161"/>
      <c r="AS334" s="161"/>
      <c r="AT334" s="161"/>
      <c r="AU334" s="161"/>
      <c r="AV334" s="161"/>
      <c r="AW334" s="161"/>
      <c r="AX334" s="161"/>
      <c r="AY334" s="161"/>
      <c r="AZ334" s="161"/>
      <c r="BA334" s="161"/>
      <c r="BB334" s="161"/>
      <c r="BC334" s="161"/>
      <c r="BD334" s="161"/>
      <c r="BE334" s="161"/>
      <c r="BF334" s="161"/>
      <c r="BG334" s="161"/>
      <c r="BH334" s="161"/>
      <c r="BI334" s="161"/>
      <c r="BJ334" s="161"/>
      <c r="BK334" s="161"/>
      <c r="BL334" s="161"/>
      <c r="BM334" s="161"/>
      <c r="BN334" s="161"/>
      <c r="BO334" s="161"/>
      <c r="BP334" s="161"/>
      <c r="BQ334" s="161"/>
      <c r="BR334" s="161"/>
      <c r="BS334" s="161"/>
      <c r="BT334" s="161"/>
      <c r="BU334" s="161"/>
    </row>
    <row r="335" spans="15:73" x14ac:dyDescent="0.2">
      <c r="O335" s="161"/>
      <c r="P335" s="161"/>
      <c r="Q335" s="161"/>
      <c r="R335" s="161"/>
      <c r="S335" s="161"/>
      <c r="T335" s="161"/>
      <c r="U335" s="161"/>
      <c r="V335" s="161"/>
      <c r="W335" s="161"/>
      <c r="X335" s="161"/>
      <c r="Y335" s="161"/>
      <c r="Z335" s="161"/>
      <c r="AA335" s="161"/>
      <c r="AB335" s="161"/>
      <c r="AC335" s="161"/>
      <c r="AD335" s="161"/>
      <c r="AE335" s="161"/>
      <c r="AF335" s="161"/>
      <c r="AG335" s="161"/>
      <c r="AH335" s="161"/>
      <c r="AI335" s="161"/>
      <c r="AJ335" s="161"/>
      <c r="AK335" s="161"/>
      <c r="AL335" s="161"/>
      <c r="AM335" s="161"/>
      <c r="AN335" s="161"/>
      <c r="AO335" s="161"/>
      <c r="AP335" s="161"/>
      <c r="AQ335" s="161"/>
      <c r="AR335" s="161"/>
      <c r="AS335" s="161"/>
      <c r="AT335" s="161"/>
      <c r="AU335" s="161"/>
      <c r="AV335" s="161"/>
      <c r="AW335" s="161"/>
      <c r="AX335" s="161"/>
      <c r="AY335" s="161"/>
      <c r="AZ335" s="161"/>
      <c r="BA335" s="161"/>
      <c r="BB335" s="161"/>
      <c r="BC335" s="161"/>
      <c r="BD335" s="161"/>
      <c r="BE335" s="161"/>
      <c r="BF335" s="161"/>
      <c r="BG335" s="161"/>
      <c r="BH335" s="161"/>
      <c r="BI335" s="161"/>
      <c r="BJ335" s="161"/>
      <c r="BK335" s="161"/>
      <c r="BL335" s="161"/>
      <c r="BM335" s="161"/>
      <c r="BN335" s="161"/>
      <c r="BO335" s="161"/>
      <c r="BP335" s="161"/>
      <c r="BQ335" s="161"/>
      <c r="BR335" s="161"/>
      <c r="BS335" s="161"/>
      <c r="BT335" s="161"/>
      <c r="BU335" s="161"/>
    </row>
    <row r="336" spans="15:73" x14ac:dyDescent="0.2">
      <c r="O336" s="161"/>
      <c r="P336" s="161"/>
      <c r="Q336" s="161"/>
      <c r="R336" s="161"/>
      <c r="S336" s="161"/>
      <c r="T336" s="161"/>
      <c r="U336" s="161"/>
      <c r="V336" s="161"/>
      <c r="W336" s="161"/>
      <c r="X336" s="161"/>
      <c r="Y336" s="161"/>
      <c r="Z336" s="161"/>
      <c r="AA336" s="161"/>
      <c r="AB336" s="161"/>
      <c r="AC336" s="161"/>
      <c r="AD336" s="161"/>
      <c r="AE336" s="161"/>
      <c r="AF336" s="161"/>
      <c r="AG336" s="161"/>
      <c r="AH336" s="161"/>
      <c r="AI336" s="161"/>
      <c r="AJ336" s="161"/>
      <c r="AK336" s="161"/>
      <c r="AL336" s="161"/>
      <c r="AM336" s="161"/>
      <c r="AN336" s="161"/>
      <c r="AO336" s="161"/>
      <c r="AP336" s="161"/>
      <c r="AQ336" s="161"/>
      <c r="AR336" s="161"/>
      <c r="AS336" s="161"/>
      <c r="AT336" s="161"/>
      <c r="AU336" s="161"/>
      <c r="AV336" s="161"/>
      <c r="AW336" s="161"/>
      <c r="AX336" s="161"/>
      <c r="AY336" s="161"/>
      <c r="AZ336" s="161"/>
      <c r="BA336" s="161"/>
      <c r="BB336" s="161"/>
      <c r="BC336" s="161"/>
      <c r="BD336" s="161"/>
      <c r="BE336" s="161"/>
      <c r="BF336" s="161"/>
      <c r="BG336" s="161"/>
      <c r="BH336" s="161"/>
      <c r="BI336" s="161"/>
      <c r="BJ336" s="161"/>
      <c r="BK336" s="161"/>
      <c r="BL336" s="161"/>
      <c r="BM336" s="161"/>
      <c r="BN336" s="161"/>
      <c r="BO336" s="161"/>
      <c r="BP336" s="161"/>
      <c r="BQ336" s="161"/>
      <c r="BR336" s="161"/>
      <c r="BS336" s="161"/>
      <c r="BT336" s="161"/>
      <c r="BU336" s="161"/>
    </row>
    <row r="337" spans="15:73" x14ac:dyDescent="0.2">
      <c r="O337" s="161"/>
      <c r="P337" s="161"/>
      <c r="Q337" s="161"/>
      <c r="R337" s="161"/>
      <c r="S337" s="161"/>
      <c r="T337" s="161"/>
      <c r="U337" s="161"/>
      <c r="V337" s="161"/>
      <c r="W337" s="161"/>
      <c r="X337" s="161"/>
      <c r="Y337" s="161"/>
      <c r="Z337" s="161"/>
      <c r="AA337" s="161"/>
      <c r="AB337" s="161"/>
      <c r="AC337" s="161"/>
      <c r="AD337" s="161"/>
      <c r="AE337" s="161"/>
      <c r="AF337" s="161"/>
      <c r="AG337" s="161"/>
      <c r="AH337" s="161"/>
      <c r="AI337" s="161"/>
      <c r="AJ337" s="161"/>
      <c r="AK337" s="161"/>
      <c r="AL337" s="161"/>
      <c r="AM337" s="161"/>
      <c r="AN337" s="161"/>
      <c r="AO337" s="161"/>
      <c r="AP337" s="161"/>
      <c r="AQ337" s="161"/>
      <c r="AR337" s="161"/>
      <c r="AS337" s="161"/>
      <c r="AT337" s="161"/>
      <c r="AU337" s="161"/>
      <c r="AV337" s="161"/>
      <c r="AW337" s="161"/>
      <c r="AX337" s="161"/>
      <c r="AY337" s="161"/>
      <c r="AZ337" s="161"/>
      <c r="BA337" s="161"/>
      <c r="BB337" s="161"/>
      <c r="BC337" s="161"/>
      <c r="BD337" s="161"/>
      <c r="BE337" s="161"/>
      <c r="BF337" s="161"/>
      <c r="BG337" s="161"/>
      <c r="BH337" s="161"/>
      <c r="BI337" s="161"/>
      <c r="BJ337" s="161"/>
      <c r="BK337" s="161"/>
      <c r="BL337" s="161"/>
      <c r="BM337" s="161"/>
      <c r="BN337" s="161"/>
      <c r="BO337" s="161"/>
      <c r="BP337" s="161"/>
      <c r="BQ337" s="161"/>
      <c r="BR337" s="161"/>
      <c r="BS337" s="161"/>
      <c r="BT337" s="161"/>
      <c r="BU337" s="161"/>
    </row>
    <row r="338" spans="15:73" x14ac:dyDescent="0.2">
      <c r="O338" s="161"/>
      <c r="P338" s="161"/>
      <c r="Q338" s="161"/>
      <c r="R338" s="161"/>
      <c r="S338" s="161"/>
      <c r="T338" s="161"/>
      <c r="U338" s="161"/>
      <c r="V338" s="161"/>
      <c r="W338" s="161"/>
      <c r="X338" s="161"/>
      <c r="Y338" s="161"/>
      <c r="Z338" s="161"/>
      <c r="AA338" s="161"/>
      <c r="AB338" s="161"/>
      <c r="AC338" s="161"/>
      <c r="AD338" s="161"/>
      <c r="AE338" s="161"/>
      <c r="AF338" s="161"/>
      <c r="AG338" s="161"/>
      <c r="AH338" s="161"/>
      <c r="AI338" s="161"/>
      <c r="AJ338" s="161"/>
      <c r="AK338" s="161"/>
      <c r="AL338" s="161"/>
      <c r="AM338" s="161"/>
      <c r="AN338" s="161"/>
      <c r="AO338" s="161"/>
      <c r="AP338" s="161"/>
      <c r="AQ338" s="161"/>
      <c r="AR338" s="161"/>
      <c r="AS338" s="161"/>
      <c r="AT338" s="161"/>
      <c r="AU338" s="161"/>
      <c r="AV338" s="161"/>
      <c r="AW338" s="161"/>
      <c r="AX338" s="161"/>
      <c r="AY338" s="161"/>
      <c r="AZ338" s="161"/>
      <c r="BA338" s="161"/>
      <c r="BB338" s="161"/>
      <c r="BC338" s="161"/>
      <c r="BD338" s="161"/>
      <c r="BE338" s="161"/>
      <c r="BF338" s="161"/>
      <c r="BG338" s="161"/>
      <c r="BH338" s="161"/>
      <c r="BI338" s="161"/>
      <c r="BJ338" s="161"/>
      <c r="BK338" s="161"/>
      <c r="BL338" s="161"/>
      <c r="BM338" s="161"/>
      <c r="BN338" s="161"/>
      <c r="BO338" s="161"/>
      <c r="BP338" s="161"/>
      <c r="BQ338" s="161"/>
      <c r="BR338" s="161"/>
      <c r="BS338" s="161"/>
      <c r="BT338" s="161"/>
      <c r="BU338" s="161"/>
    </row>
    <row r="339" spans="15:73" x14ac:dyDescent="0.2">
      <c r="O339" s="161"/>
      <c r="P339" s="161"/>
      <c r="Q339" s="161"/>
      <c r="R339" s="161"/>
      <c r="S339" s="161"/>
      <c r="T339" s="161"/>
      <c r="U339" s="161"/>
      <c r="V339" s="161"/>
      <c r="W339" s="161"/>
      <c r="X339" s="161"/>
      <c r="Y339" s="161"/>
      <c r="Z339" s="161"/>
      <c r="AA339" s="161"/>
      <c r="AB339" s="161"/>
      <c r="AC339" s="161"/>
      <c r="AD339" s="161"/>
      <c r="AE339" s="161"/>
      <c r="AF339" s="161"/>
      <c r="AG339" s="161"/>
      <c r="AH339" s="161"/>
      <c r="AI339" s="161"/>
      <c r="AJ339" s="161"/>
      <c r="AK339" s="161"/>
      <c r="AL339" s="161"/>
      <c r="AM339" s="161"/>
      <c r="AN339" s="161"/>
      <c r="AO339" s="161"/>
      <c r="AP339" s="161"/>
      <c r="AQ339" s="161"/>
      <c r="AR339" s="161"/>
      <c r="AS339" s="161"/>
      <c r="AT339" s="161"/>
      <c r="AU339" s="161"/>
      <c r="AV339" s="161"/>
      <c r="AW339" s="161"/>
      <c r="AX339" s="161"/>
      <c r="AY339" s="161"/>
      <c r="AZ339" s="161"/>
      <c r="BA339" s="161"/>
      <c r="BB339" s="161"/>
      <c r="BC339" s="161"/>
      <c r="BD339" s="161"/>
      <c r="BE339" s="161"/>
      <c r="BF339" s="161"/>
      <c r="BG339" s="161"/>
      <c r="BH339" s="161"/>
      <c r="BI339" s="161"/>
      <c r="BJ339" s="161"/>
      <c r="BK339" s="161"/>
      <c r="BL339" s="161"/>
      <c r="BM339" s="161"/>
      <c r="BN339" s="161"/>
      <c r="BO339" s="161"/>
      <c r="BP339" s="161"/>
      <c r="BQ339" s="161"/>
      <c r="BR339" s="161"/>
      <c r="BS339" s="161"/>
      <c r="BT339" s="161"/>
      <c r="BU339" s="161"/>
    </row>
    <row r="340" spans="15:73" x14ac:dyDescent="0.2">
      <c r="O340" s="161"/>
      <c r="P340" s="161"/>
      <c r="Q340" s="161"/>
      <c r="R340" s="161"/>
      <c r="S340" s="161"/>
      <c r="T340" s="161"/>
      <c r="U340" s="161"/>
      <c r="V340" s="161"/>
      <c r="W340" s="161"/>
      <c r="X340" s="161"/>
      <c r="Y340" s="161"/>
      <c r="Z340" s="161"/>
      <c r="AA340" s="161"/>
      <c r="AB340" s="161"/>
      <c r="AC340" s="161"/>
      <c r="AD340" s="161"/>
      <c r="AE340" s="161"/>
      <c r="AF340" s="161"/>
      <c r="AG340" s="161"/>
      <c r="AH340" s="161"/>
      <c r="AI340" s="161"/>
      <c r="AJ340" s="161"/>
      <c r="AK340" s="161"/>
      <c r="AL340" s="161"/>
      <c r="AM340" s="161"/>
      <c r="AN340" s="161"/>
      <c r="AO340" s="161"/>
      <c r="AP340" s="161"/>
      <c r="AQ340" s="161"/>
      <c r="AR340" s="161"/>
      <c r="AS340" s="161"/>
      <c r="AT340" s="161"/>
      <c r="AU340" s="161"/>
      <c r="AV340" s="161"/>
      <c r="AW340" s="161"/>
      <c r="AX340" s="161"/>
      <c r="AY340" s="161"/>
      <c r="AZ340" s="161"/>
      <c r="BA340" s="161"/>
      <c r="BB340" s="161"/>
      <c r="BC340" s="161"/>
      <c r="BD340" s="161"/>
      <c r="BE340" s="161"/>
      <c r="BF340" s="161"/>
      <c r="BG340" s="161"/>
      <c r="BH340" s="161"/>
      <c r="BI340" s="161"/>
      <c r="BJ340" s="161"/>
      <c r="BK340" s="161"/>
      <c r="BL340" s="161"/>
      <c r="BM340" s="161"/>
      <c r="BN340" s="161"/>
      <c r="BO340" s="161"/>
      <c r="BP340" s="161"/>
      <c r="BQ340" s="161"/>
      <c r="BR340" s="161"/>
      <c r="BS340" s="161"/>
      <c r="BT340" s="161"/>
      <c r="BU340" s="161"/>
    </row>
    <row r="341" spans="15:73" x14ac:dyDescent="0.2">
      <c r="O341" s="161"/>
      <c r="P341" s="161"/>
      <c r="Q341" s="161"/>
      <c r="R341" s="161"/>
      <c r="S341" s="161"/>
      <c r="T341" s="161"/>
      <c r="U341" s="161"/>
      <c r="V341" s="161"/>
      <c r="W341" s="161"/>
      <c r="X341" s="161"/>
      <c r="Y341" s="161"/>
      <c r="Z341" s="161"/>
      <c r="AA341" s="161"/>
      <c r="AB341" s="161"/>
      <c r="AC341" s="161"/>
      <c r="AD341" s="161"/>
      <c r="AE341" s="161"/>
      <c r="AF341" s="161"/>
      <c r="AG341" s="161"/>
      <c r="AH341" s="161"/>
      <c r="AI341" s="161"/>
      <c r="AJ341" s="161"/>
      <c r="AK341" s="161"/>
      <c r="AL341" s="161"/>
      <c r="AM341" s="161"/>
      <c r="AN341" s="161"/>
      <c r="AO341" s="161"/>
      <c r="AP341" s="161"/>
      <c r="AQ341" s="161"/>
      <c r="AR341" s="161"/>
      <c r="AS341" s="161"/>
      <c r="AT341" s="161"/>
      <c r="AU341" s="161"/>
      <c r="AV341" s="161"/>
      <c r="AW341" s="161"/>
      <c r="AX341" s="161"/>
      <c r="AY341" s="161"/>
      <c r="AZ341" s="161"/>
      <c r="BA341" s="161"/>
      <c r="BB341" s="161"/>
      <c r="BC341" s="161"/>
      <c r="BD341" s="161"/>
      <c r="BE341" s="161"/>
      <c r="BF341" s="161"/>
      <c r="BG341" s="161"/>
      <c r="BH341" s="161"/>
      <c r="BI341" s="161"/>
      <c r="BJ341" s="161"/>
      <c r="BK341" s="161"/>
      <c r="BL341" s="161"/>
      <c r="BM341" s="161"/>
      <c r="BN341" s="161"/>
      <c r="BO341" s="161"/>
      <c r="BP341" s="161"/>
      <c r="BQ341" s="161"/>
      <c r="BR341" s="161"/>
      <c r="BS341" s="161"/>
      <c r="BT341" s="161"/>
      <c r="BU341" s="161"/>
    </row>
    <row r="342" spans="15:73" x14ac:dyDescent="0.2">
      <c r="O342" s="161"/>
      <c r="P342" s="161"/>
      <c r="Q342" s="161"/>
      <c r="R342" s="161"/>
      <c r="S342" s="161"/>
      <c r="T342" s="161"/>
      <c r="U342" s="161"/>
      <c r="V342" s="161"/>
      <c r="W342" s="161"/>
      <c r="X342" s="161"/>
      <c r="Y342" s="161"/>
      <c r="Z342" s="161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  <c r="AK342" s="161"/>
      <c r="AL342" s="161"/>
      <c r="AM342" s="161"/>
      <c r="AN342" s="161"/>
      <c r="AO342" s="161"/>
      <c r="AP342" s="161"/>
      <c r="AQ342" s="161"/>
      <c r="AR342" s="161"/>
      <c r="AS342" s="161"/>
      <c r="AT342" s="161"/>
      <c r="AU342" s="161"/>
      <c r="AV342" s="161"/>
      <c r="AW342" s="161"/>
      <c r="AX342" s="161"/>
      <c r="AY342" s="161"/>
      <c r="AZ342" s="161"/>
      <c r="BA342" s="161"/>
      <c r="BB342" s="161"/>
      <c r="BC342" s="161"/>
      <c r="BD342" s="161"/>
      <c r="BE342" s="161"/>
      <c r="BF342" s="161"/>
      <c r="BG342" s="161"/>
      <c r="BH342" s="161"/>
      <c r="BI342" s="161"/>
      <c r="BJ342" s="161"/>
      <c r="BK342" s="161"/>
      <c r="BL342" s="161"/>
      <c r="BM342" s="161"/>
      <c r="BN342" s="161"/>
      <c r="BO342" s="161"/>
      <c r="BP342" s="161"/>
      <c r="BQ342" s="161"/>
      <c r="BR342" s="161"/>
      <c r="BS342" s="161"/>
      <c r="BT342" s="161"/>
      <c r="BU342" s="161"/>
    </row>
    <row r="343" spans="15:73" x14ac:dyDescent="0.2">
      <c r="O343" s="161"/>
      <c r="P343" s="161"/>
      <c r="Q343" s="161"/>
      <c r="R343" s="161"/>
      <c r="S343" s="161"/>
      <c r="T343" s="161"/>
      <c r="U343" s="161"/>
      <c r="V343" s="161"/>
      <c r="W343" s="161"/>
      <c r="X343" s="161"/>
      <c r="Y343" s="161"/>
      <c r="Z343" s="161"/>
      <c r="AA343" s="161"/>
      <c r="AB343" s="161"/>
      <c r="AC343" s="161"/>
      <c r="AD343" s="161"/>
      <c r="AE343" s="161"/>
      <c r="AF343" s="161"/>
      <c r="AG343" s="161"/>
      <c r="AH343" s="161"/>
      <c r="AI343" s="161"/>
      <c r="AJ343" s="161"/>
      <c r="AK343" s="161"/>
      <c r="AL343" s="161"/>
      <c r="AM343" s="161"/>
      <c r="AN343" s="161"/>
      <c r="AO343" s="161"/>
      <c r="AP343" s="161"/>
      <c r="AQ343" s="161"/>
      <c r="AR343" s="161"/>
      <c r="AS343" s="161"/>
      <c r="AT343" s="161"/>
      <c r="AU343" s="161"/>
      <c r="AV343" s="161"/>
      <c r="AW343" s="161"/>
      <c r="AX343" s="161"/>
      <c r="AY343" s="161"/>
      <c r="AZ343" s="161"/>
      <c r="BA343" s="161"/>
      <c r="BB343" s="161"/>
      <c r="BC343" s="161"/>
      <c r="BD343" s="161"/>
      <c r="BE343" s="161"/>
      <c r="BF343" s="161"/>
      <c r="BG343" s="161"/>
      <c r="BH343" s="161"/>
      <c r="BI343" s="161"/>
      <c r="BJ343" s="161"/>
      <c r="BK343" s="161"/>
      <c r="BL343" s="161"/>
      <c r="BM343" s="161"/>
      <c r="BN343" s="161"/>
      <c r="BO343" s="161"/>
      <c r="BP343" s="161"/>
      <c r="BQ343" s="161"/>
      <c r="BR343" s="161"/>
      <c r="BS343" s="161"/>
      <c r="BT343" s="161"/>
      <c r="BU343" s="161"/>
    </row>
    <row r="344" spans="15:73" x14ac:dyDescent="0.2">
      <c r="O344" s="161"/>
      <c r="P344" s="161"/>
      <c r="Q344" s="161"/>
      <c r="R344" s="161"/>
      <c r="S344" s="161"/>
      <c r="T344" s="161"/>
      <c r="U344" s="161"/>
      <c r="V344" s="161"/>
      <c r="W344" s="161"/>
      <c r="X344" s="161"/>
      <c r="Y344" s="161"/>
      <c r="Z344" s="161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  <c r="AK344" s="161"/>
      <c r="AL344" s="161"/>
      <c r="AM344" s="161"/>
      <c r="AN344" s="161"/>
      <c r="AO344" s="161"/>
      <c r="AP344" s="161"/>
      <c r="AQ344" s="161"/>
      <c r="AR344" s="161"/>
      <c r="AS344" s="161"/>
      <c r="AT344" s="161"/>
      <c r="AU344" s="161"/>
      <c r="AV344" s="161"/>
      <c r="AW344" s="161"/>
      <c r="AX344" s="161"/>
      <c r="AY344" s="161"/>
      <c r="AZ344" s="161"/>
      <c r="BA344" s="161"/>
      <c r="BB344" s="161"/>
      <c r="BC344" s="161"/>
      <c r="BD344" s="161"/>
      <c r="BE344" s="161"/>
      <c r="BF344" s="161"/>
      <c r="BG344" s="161"/>
      <c r="BH344" s="161"/>
      <c r="BI344" s="161"/>
      <c r="BJ344" s="161"/>
      <c r="BK344" s="161"/>
      <c r="BL344" s="161"/>
      <c r="BM344" s="161"/>
      <c r="BN344" s="161"/>
      <c r="BO344" s="161"/>
      <c r="BP344" s="161"/>
      <c r="BQ344" s="161"/>
      <c r="BR344" s="161"/>
      <c r="BS344" s="161"/>
      <c r="BT344" s="161"/>
      <c r="BU344" s="161"/>
    </row>
    <row r="345" spans="15:73" x14ac:dyDescent="0.2">
      <c r="O345" s="161"/>
      <c r="P345" s="161"/>
      <c r="Q345" s="161"/>
      <c r="R345" s="161"/>
      <c r="S345" s="161"/>
      <c r="T345" s="161"/>
      <c r="U345" s="161"/>
      <c r="V345" s="161"/>
      <c r="W345" s="161"/>
      <c r="X345" s="161"/>
      <c r="Y345" s="161"/>
      <c r="Z345" s="161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  <c r="AK345" s="161"/>
      <c r="AL345" s="161"/>
      <c r="AM345" s="161"/>
      <c r="AN345" s="161"/>
      <c r="AO345" s="161"/>
      <c r="AP345" s="161"/>
      <c r="AQ345" s="161"/>
      <c r="AR345" s="161"/>
      <c r="AS345" s="161"/>
      <c r="AT345" s="161"/>
      <c r="AU345" s="161"/>
      <c r="AV345" s="161"/>
      <c r="AW345" s="161"/>
      <c r="AX345" s="161"/>
      <c r="AY345" s="161"/>
      <c r="AZ345" s="161"/>
      <c r="BA345" s="161"/>
      <c r="BB345" s="161"/>
      <c r="BC345" s="161"/>
      <c r="BD345" s="161"/>
      <c r="BE345" s="161"/>
      <c r="BF345" s="161"/>
      <c r="BG345" s="161"/>
      <c r="BH345" s="161"/>
      <c r="BI345" s="161"/>
      <c r="BJ345" s="161"/>
      <c r="BK345" s="161"/>
      <c r="BL345" s="161"/>
      <c r="BM345" s="161"/>
      <c r="BN345" s="161"/>
      <c r="BO345" s="161"/>
      <c r="BP345" s="161"/>
      <c r="BQ345" s="161"/>
      <c r="BR345" s="161"/>
      <c r="BS345" s="161"/>
      <c r="BT345" s="161"/>
      <c r="BU345" s="161"/>
    </row>
    <row r="346" spans="15:73" x14ac:dyDescent="0.2">
      <c r="O346" s="161"/>
      <c r="P346" s="161"/>
      <c r="Q346" s="161"/>
      <c r="R346" s="161"/>
      <c r="S346" s="161"/>
      <c r="T346" s="161"/>
      <c r="U346" s="161"/>
      <c r="V346" s="161"/>
      <c r="W346" s="161"/>
      <c r="X346" s="161"/>
      <c r="Y346" s="161"/>
      <c r="Z346" s="161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  <c r="AK346" s="161"/>
      <c r="AL346" s="161"/>
      <c r="AM346" s="161"/>
      <c r="AN346" s="161"/>
      <c r="AO346" s="161"/>
      <c r="AP346" s="161"/>
      <c r="AQ346" s="161"/>
      <c r="AR346" s="161"/>
      <c r="AS346" s="161"/>
      <c r="AT346" s="161"/>
      <c r="AU346" s="161"/>
      <c r="AV346" s="161"/>
      <c r="AW346" s="161"/>
      <c r="AX346" s="161"/>
      <c r="AY346" s="161"/>
      <c r="AZ346" s="161"/>
      <c r="BA346" s="161"/>
      <c r="BB346" s="161"/>
      <c r="BC346" s="161"/>
      <c r="BD346" s="161"/>
      <c r="BE346" s="161"/>
      <c r="BF346" s="161"/>
      <c r="BG346" s="161"/>
      <c r="BH346" s="161"/>
      <c r="BI346" s="161"/>
      <c r="BJ346" s="161"/>
      <c r="BK346" s="161"/>
      <c r="BL346" s="161"/>
      <c r="BM346" s="161"/>
      <c r="BN346" s="161"/>
      <c r="BO346" s="161"/>
      <c r="BP346" s="161"/>
      <c r="BQ346" s="161"/>
      <c r="BR346" s="161"/>
      <c r="BS346" s="161"/>
      <c r="BT346" s="161"/>
      <c r="BU346" s="161"/>
    </row>
    <row r="347" spans="15:73" x14ac:dyDescent="0.2">
      <c r="O347" s="161"/>
      <c r="P347" s="161"/>
      <c r="Q347" s="161"/>
      <c r="R347" s="161"/>
      <c r="S347" s="161"/>
      <c r="T347" s="161"/>
      <c r="U347" s="161"/>
      <c r="V347" s="161"/>
      <c r="W347" s="161"/>
      <c r="X347" s="161"/>
      <c r="Y347" s="161"/>
      <c r="Z347" s="161"/>
      <c r="AA347" s="161"/>
      <c r="AB347" s="161"/>
      <c r="AC347" s="161"/>
      <c r="AD347" s="161"/>
      <c r="AE347" s="161"/>
      <c r="AF347" s="161"/>
      <c r="AG347" s="161"/>
      <c r="AH347" s="161"/>
      <c r="AI347" s="161"/>
      <c r="AJ347" s="161"/>
      <c r="AK347" s="161"/>
      <c r="AL347" s="161"/>
      <c r="AM347" s="161"/>
      <c r="AN347" s="161"/>
      <c r="AO347" s="161"/>
      <c r="AP347" s="161"/>
      <c r="AQ347" s="161"/>
      <c r="AR347" s="161"/>
      <c r="AS347" s="161"/>
      <c r="AT347" s="161"/>
      <c r="AU347" s="161"/>
      <c r="AV347" s="161"/>
      <c r="AW347" s="161"/>
      <c r="AX347" s="161"/>
      <c r="AY347" s="161"/>
      <c r="AZ347" s="161"/>
      <c r="BA347" s="161"/>
      <c r="BB347" s="161"/>
      <c r="BC347" s="161"/>
      <c r="BD347" s="161"/>
      <c r="BE347" s="161"/>
      <c r="BF347" s="161"/>
      <c r="BG347" s="161"/>
      <c r="BH347" s="161"/>
      <c r="BI347" s="161"/>
      <c r="BJ347" s="161"/>
      <c r="BK347" s="161"/>
      <c r="BL347" s="161"/>
      <c r="BM347" s="161"/>
      <c r="BN347" s="161"/>
      <c r="BO347" s="161"/>
      <c r="BP347" s="161"/>
      <c r="BQ347" s="161"/>
      <c r="BR347" s="161"/>
      <c r="BS347" s="161"/>
      <c r="BT347" s="161"/>
      <c r="BU347" s="161"/>
    </row>
    <row r="348" spans="15:73" x14ac:dyDescent="0.2">
      <c r="O348" s="161"/>
      <c r="P348" s="161"/>
      <c r="Q348" s="161"/>
      <c r="R348" s="161"/>
      <c r="S348" s="161"/>
      <c r="T348" s="161"/>
      <c r="U348" s="161"/>
      <c r="V348" s="161"/>
      <c r="W348" s="161"/>
      <c r="X348" s="161"/>
      <c r="Y348" s="161"/>
      <c r="Z348" s="161"/>
      <c r="AA348" s="161"/>
      <c r="AB348" s="161"/>
      <c r="AC348" s="161"/>
      <c r="AD348" s="161"/>
      <c r="AE348" s="161"/>
      <c r="AF348" s="161"/>
      <c r="AG348" s="161"/>
      <c r="AH348" s="161"/>
      <c r="AI348" s="161"/>
      <c r="AJ348" s="161"/>
      <c r="AK348" s="161"/>
      <c r="AL348" s="161"/>
      <c r="AM348" s="161"/>
      <c r="AN348" s="161"/>
      <c r="AO348" s="161"/>
      <c r="AP348" s="161"/>
      <c r="AQ348" s="161"/>
      <c r="AR348" s="161"/>
      <c r="AS348" s="161"/>
      <c r="AT348" s="161"/>
      <c r="AU348" s="161"/>
      <c r="AV348" s="161"/>
      <c r="AW348" s="161"/>
      <c r="AX348" s="161"/>
      <c r="AY348" s="161"/>
      <c r="AZ348" s="161"/>
      <c r="BA348" s="161"/>
      <c r="BB348" s="161"/>
      <c r="BC348" s="161"/>
      <c r="BD348" s="161"/>
      <c r="BE348" s="161"/>
      <c r="BF348" s="161"/>
      <c r="BG348" s="161"/>
      <c r="BH348" s="161"/>
      <c r="BI348" s="161"/>
      <c r="BJ348" s="161"/>
      <c r="BK348" s="161"/>
      <c r="BL348" s="161"/>
      <c r="BM348" s="161"/>
      <c r="BN348" s="161"/>
      <c r="BO348" s="161"/>
      <c r="BP348" s="161"/>
      <c r="BQ348" s="161"/>
      <c r="BR348" s="161"/>
      <c r="BS348" s="161"/>
      <c r="BT348" s="161"/>
      <c r="BU348" s="161"/>
    </row>
    <row r="349" spans="15:73" x14ac:dyDescent="0.2">
      <c r="O349" s="161"/>
      <c r="P349" s="161"/>
      <c r="Q349" s="161"/>
      <c r="R349" s="161"/>
      <c r="S349" s="161"/>
      <c r="T349" s="161"/>
      <c r="U349" s="161"/>
      <c r="V349" s="161"/>
      <c r="W349" s="161"/>
      <c r="X349" s="161"/>
      <c r="Y349" s="161"/>
      <c r="Z349" s="161"/>
      <c r="AA349" s="161"/>
      <c r="AB349" s="161"/>
      <c r="AC349" s="161"/>
      <c r="AD349" s="161"/>
      <c r="AE349" s="161"/>
      <c r="AF349" s="161"/>
      <c r="AG349" s="161"/>
      <c r="AH349" s="161"/>
      <c r="AI349" s="161"/>
      <c r="AJ349" s="161"/>
      <c r="AK349" s="161"/>
      <c r="AL349" s="161"/>
      <c r="AM349" s="161"/>
      <c r="AN349" s="161"/>
      <c r="AO349" s="161"/>
      <c r="AP349" s="161"/>
      <c r="AQ349" s="161"/>
      <c r="AR349" s="161"/>
      <c r="AS349" s="161"/>
      <c r="AT349" s="161"/>
      <c r="AU349" s="161"/>
      <c r="AV349" s="161"/>
      <c r="AW349" s="161"/>
      <c r="AX349" s="161"/>
      <c r="AY349" s="161"/>
      <c r="AZ349" s="161"/>
      <c r="BA349" s="161"/>
      <c r="BB349" s="161"/>
      <c r="BC349" s="161"/>
      <c r="BD349" s="161"/>
      <c r="BE349" s="161"/>
      <c r="BF349" s="161"/>
      <c r="BG349" s="161"/>
      <c r="BH349" s="161"/>
      <c r="BI349" s="161"/>
      <c r="BJ349" s="161"/>
      <c r="BK349" s="161"/>
      <c r="BL349" s="161"/>
      <c r="BM349" s="161"/>
      <c r="BN349" s="161"/>
      <c r="BO349" s="161"/>
      <c r="BP349" s="161"/>
      <c r="BQ349" s="161"/>
      <c r="BR349" s="161"/>
      <c r="BS349" s="161"/>
      <c r="BT349" s="161"/>
      <c r="BU349" s="161"/>
    </row>
    <row r="350" spans="15:73" x14ac:dyDescent="0.2">
      <c r="O350" s="161"/>
      <c r="P350" s="161"/>
      <c r="Q350" s="161"/>
      <c r="R350" s="161"/>
      <c r="S350" s="161"/>
      <c r="T350" s="161"/>
      <c r="U350" s="161"/>
      <c r="V350" s="161"/>
      <c r="W350" s="161"/>
      <c r="X350" s="161"/>
      <c r="Y350" s="161"/>
      <c r="Z350" s="161"/>
      <c r="AA350" s="161"/>
      <c r="AB350" s="161"/>
      <c r="AC350" s="161"/>
      <c r="AD350" s="161"/>
      <c r="AE350" s="161"/>
      <c r="AF350" s="161"/>
      <c r="AG350" s="161"/>
      <c r="AH350" s="161"/>
      <c r="AI350" s="161"/>
      <c r="AJ350" s="161"/>
      <c r="AK350" s="161"/>
      <c r="AL350" s="161"/>
      <c r="AM350" s="161"/>
      <c r="AN350" s="161"/>
      <c r="AO350" s="161"/>
      <c r="AP350" s="161"/>
      <c r="AQ350" s="161"/>
      <c r="AR350" s="161"/>
      <c r="AS350" s="161"/>
      <c r="AT350" s="161"/>
      <c r="AU350" s="161"/>
      <c r="AV350" s="161"/>
      <c r="AW350" s="161"/>
      <c r="AX350" s="161"/>
      <c r="AY350" s="161"/>
      <c r="AZ350" s="161"/>
      <c r="BA350" s="161"/>
      <c r="BB350" s="161"/>
      <c r="BC350" s="161"/>
      <c r="BD350" s="161"/>
      <c r="BE350" s="161"/>
      <c r="BF350" s="161"/>
      <c r="BG350" s="161"/>
      <c r="BH350" s="161"/>
      <c r="BI350" s="161"/>
      <c r="BJ350" s="161"/>
      <c r="BK350" s="161"/>
      <c r="BL350" s="161"/>
      <c r="BM350" s="161"/>
      <c r="BN350" s="161"/>
      <c r="BO350" s="161"/>
      <c r="BP350" s="161"/>
      <c r="BQ350" s="161"/>
      <c r="BR350" s="161"/>
      <c r="BS350" s="161"/>
      <c r="BT350" s="161"/>
      <c r="BU350" s="161"/>
    </row>
    <row r="351" spans="15:73" x14ac:dyDescent="0.2">
      <c r="O351" s="161"/>
      <c r="P351" s="161"/>
      <c r="Q351" s="161"/>
      <c r="R351" s="161"/>
      <c r="S351" s="161"/>
      <c r="T351" s="161"/>
      <c r="U351" s="161"/>
      <c r="V351" s="161"/>
      <c r="W351" s="161"/>
      <c r="X351" s="161"/>
      <c r="Y351" s="161"/>
      <c r="Z351" s="161"/>
      <c r="AA351" s="161"/>
      <c r="AB351" s="161"/>
      <c r="AC351" s="161"/>
      <c r="AD351" s="161"/>
      <c r="AE351" s="161"/>
      <c r="AF351" s="161"/>
      <c r="AG351" s="161"/>
      <c r="AH351" s="161"/>
      <c r="AI351" s="161"/>
      <c r="AJ351" s="161"/>
      <c r="AK351" s="161"/>
      <c r="AL351" s="161"/>
      <c r="AM351" s="161"/>
      <c r="AN351" s="161"/>
      <c r="AO351" s="161"/>
      <c r="AP351" s="161"/>
      <c r="AQ351" s="161"/>
      <c r="AR351" s="161"/>
      <c r="AS351" s="161"/>
      <c r="AT351" s="161"/>
      <c r="AU351" s="161"/>
      <c r="AV351" s="161"/>
      <c r="AW351" s="161"/>
      <c r="AX351" s="161"/>
      <c r="AY351" s="161"/>
      <c r="AZ351" s="161"/>
      <c r="BA351" s="161"/>
      <c r="BB351" s="161"/>
      <c r="BC351" s="161"/>
      <c r="BD351" s="161"/>
      <c r="BE351" s="161"/>
      <c r="BF351" s="161"/>
      <c r="BG351" s="161"/>
      <c r="BH351" s="161"/>
      <c r="BI351" s="161"/>
      <c r="BJ351" s="161"/>
      <c r="BK351" s="161"/>
      <c r="BL351" s="161"/>
      <c r="BM351" s="161"/>
      <c r="BN351" s="161"/>
      <c r="BO351" s="161"/>
      <c r="BP351" s="161"/>
      <c r="BQ351" s="161"/>
      <c r="BR351" s="161"/>
      <c r="BS351" s="161"/>
      <c r="BT351" s="161"/>
      <c r="BU351" s="161"/>
    </row>
    <row r="352" spans="15:73" x14ac:dyDescent="0.2">
      <c r="O352" s="161"/>
      <c r="P352" s="161"/>
      <c r="Q352" s="161"/>
      <c r="R352" s="161"/>
      <c r="S352" s="161"/>
      <c r="T352" s="161"/>
      <c r="U352" s="161"/>
      <c r="V352" s="161"/>
      <c r="W352" s="161"/>
      <c r="X352" s="161"/>
      <c r="Y352" s="161"/>
      <c r="Z352" s="161"/>
      <c r="AA352" s="161"/>
      <c r="AB352" s="161"/>
      <c r="AC352" s="161"/>
      <c r="AD352" s="161"/>
      <c r="AE352" s="161"/>
      <c r="AF352" s="161"/>
      <c r="AG352" s="161"/>
      <c r="AH352" s="161"/>
      <c r="AI352" s="161"/>
      <c r="AJ352" s="161"/>
      <c r="AK352" s="161"/>
      <c r="AL352" s="161"/>
      <c r="AM352" s="161"/>
      <c r="AN352" s="161"/>
      <c r="AO352" s="161"/>
      <c r="AP352" s="161"/>
      <c r="AQ352" s="161"/>
      <c r="AR352" s="161"/>
      <c r="AS352" s="161"/>
      <c r="AT352" s="161"/>
      <c r="AU352" s="161"/>
      <c r="AV352" s="161"/>
      <c r="AW352" s="161"/>
      <c r="AX352" s="161"/>
      <c r="AY352" s="161"/>
      <c r="AZ352" s="161"/>
      <c r="BA352" s="161"/>
      <c r="BB352" s="161"/>
      <c r="BC352" s="161"/>
      <c r="BD352" s="161"/>
      <c r="BE352" s="161"/>
      <c r="BF352" s="161"/>
      <c r="BG352" s="161"/>
      <c r="BH352" s="161"/>
      <c r="BI352" s="161"/>
      <c r="BJ352" s="161"/>
      <c r="BK352" s="161"/>
      <c r="BL352" s="161"/>
      <c r="BM352" s="161"/>
      <c r="BN352" s="161"/>
      <c r="BO352" s="161"/>
      <c r="BP352" s="161"/>
      <c r="BQ352" s="161"/>
      <c r="BR352" s="161"/>
      <c r="BS352" s="161"/>
      <c r="BT352" s="161"/>
      <c r="BU352" s="161"/>
    </row>
    <row r="353" spans="15:73" x14ac:dyDescent="0.2">
      <c r="O353" s="161"/>
      <c r="P353" s="161"/>
      <c r="Q353" s="161"/>
      <c r="R353" s="161"/>
      <c r="S353" s="161"/>
      <c r="T353" s="161"/>
      <c r="U353" s="161"/>
      <c r="V353" s="161"/>
      <c r="W353" s="161"/>
      <c r="X353" s="161"/>
      <c r="Y353" s="161"/>
      <c r="Z353" s="161"/>
      <c r="AA353" s="161"/>
      <c r="AB353" s="161"/>
      <c r="AC353" s="161"/>
      <c r="AD353" s="161"/>
      <c r="AE353" s="161"/>
      <c r="AF353" s="161"/>
      <c r="AG353" s="161"/>
      <c r="AH353" s="161"/>
      <c r="AI353" s="161"/>
      <c r="AJ353" s="161"/>
      <c r="AK353" s="161"/>
      <c r="AL353" s="161"/>
      <c r="AM353" s="161"/>
      <c r="AN353" s="161"/>
      <c r="AO353" s="161"/>
      <c r="AP353" s="161"/>
      <c r="AQ353" s="161"/>
      <c r="AR353" s="161"/>
      <c r="AS353" s="161"/>
      <c r="AT353" s="161"/>
      <c r="AU353" s="161"/>
      <c r="AV353" s="161"/>
      <c r="AW353" s="161"/>
      <c r="AX353" s="161"/>
      <c r="AY353" s="161"/>
      <c r="AZ353" s="161"/>
      <c r="BA353" s="161"/>
      <c r="BB353" s="161"/>
      <c r="BC353" s="161"/>
      <c r="BD353" s="161"/>
      <c r="BE353" s="161"/>
      <c r="BF353" s="161"/>
      <c r="BG353" s="161"/>
      <c r="BH353" s="161"/>
      <c r="BI353" s="161"/>
      <c r="BJ353" s="161"/>
      <c r="BK353" s="161"/>
      <c r="BL353" s="161"/>
      <c r="BM353" s="161"/>
      <c r="BN353" s="161"/>
      <c r="BO353" s="161"/>
      <c r="BP353" s="161"/>
      <c r="BQ353" s="161"/>
      <c r="BR353" s="161"/>
      <c r="BS353" s="161"/>
      <c r="BT353" s="161"/>
      <c r="BU353" s="161"/>
    </row>
    <row r="354" spans="15:73" x14ac:dyDescent="0.2">
      <c r="O354" s="161"/>
      <c r="P354" s="161"/>
      <c r="Q354" s="161"/>
      <c r="R354" s="161"/>
      <c r="S354" s="161"/>
      <c r="T354" s="161"/>
      <c r="U354" s="161"/>
      <c r="V354" s="161"/>
      <c r="W354" s="161"/>
      <c r="X354" s="161"/>
      <c r="Y354" s="161"/>
      <c r="Z354" s="161"/>
      <c r="AA354" s="161"/>
      <c r="AB354" s="161"/>
      <c r="AC354" s="161"/>
      <c r="AD354" s="161"/>
      <c r="AE354" s="161"/>
      <c r="AF354" s="161"/>
      <c r="AG354" s="161"/>
      <c r="AH354" s="161"/>
      <c r="AI354" s="161"/>
      <c r="AJ354" s="161"/>
      <c r="AK354" s="161"/>
      <c r="AL354" s="161"/>
      <c r="AM354" s="161"/>
      <c r="AN354" s="161"/>
      <c r="AO354" s="161"/>
      <c r="AP354" s="161"/>
      <c r="AQ354" s="161"/>
      <c r="AR354" s="161"/>
      <c r="AS354" s="161"/>
      <c r="AT354" s="161"/>
      <c r="AU354" s="161"/>
      <c r="AV354" s="161"/>
      <c r="AW354" s="161"/>
      <c r="AX354" s="161"/>
      <c r="AY354" s="161"/>
      <c r="AZ354" s="161"/>
      <c r="BA354" s="161"/>
      <c r="BB354" s="161"/>
      <c r="BC354" s="161"/>
      <c r="BD354" s="161"/>
      <c r="BE354" s="161"/>
      <c r="BF354" s="161"/>
      <c r="BG354" s="161"/>
      <c r="BH354" s="161"/>
      <c r="BI354" s="161"/>
      <c r="BJ354" s="161"/>
      <c r="BK354" s="161"/>
      <c r="BL354" s="161"/>
      <c r="BM354" s="161"/>
      <c r="BN354" s="161"/>
      <c r="BO354" s="161"/>
      <c r="BP354" s="161"/>
      <c r="BQ354" s="161"/>
      <c r="BR354" s="161"/>
      <c r="BS354" s="161"/>
      <c r="BT354" s="161"/>
      <c r="BU354" s="161"/>
    </row>
    <row r="355" spans="15:73" x14ac:dyDescent="0.2">
      <c r="O355" s="161"/>
      <c r="P355" s="161"/>
      <c r="Q355" s="161"/>
      <c r="R355" s="161"/>
      <c r="S355" s="161"/>
      <c r="T355" s="161"/>
      <c r="U355" s="161"/>
      <c r="V355" s="161"/>
      <c r="W355" s="161"/>
      <c r="X355" s="161"/>
      <c r="Y355" s="161"/>
      <c r="Z355" s="161"/>
      <c r="AA355" s="161"/>
      <c r="AB355" s="161"/>
      <c r="AC355" s="161"/>
      <c r="AD355" s="161"/>
      <c r="AE355" s="161"/>
      <c r="AF355" s="161"/>
      <c r="AG355" s="161"/>
      <c r="AH355" s="161"/>
      <c r="AI355" s="161"/>
      <c r="AJ355" s="161"/>
      <c r="AK355" s="161"/>
      <c r="AL355" s="161"/>
      <c r="AM355" s="161"/>
      <c r="AN355" s="161"/>
      <c r="AO355" s="161"/>
      <c r="AP355" s="161"/>
      <c r="AQ355" s="161"/>
      <c r="AR355" s="161"/>
      <c r="AS355" s="161"/>
      <c r="AT355" s="161"/>
      <c r="AU355" s="161"/>
      <c r="AV355" s="161"/>
      <c r="AW355" s="161"/>
      <c r="AX355" s="161"/>
      <c r="AY355" s="161"/>
      <c r="AZ355" s="161"/>
      <c r="BA355" s="161"/>
      <c r="BB355" s="161"/>
      <c r="BC355" s="161"/>
      <c r="BD355" s="161"/>
      <c r="BE355" s="161"/>
      <c r="BF355" s="161"/>
      <c r="BG355" s="161"/>
      <c r="BH355" s="161"/>
      <c r="BI355" s="161"/>
      <c r="BJ355" s="161"/>
      <c r="BK355" s="161"/>
      <c r="BL355" s="161"/>
      <c r="BM355" s="161"/>
      <c r="BN355" s="161"/>
      <c r="BO355" s="161"/>
      <c r="BP355" s="161"/>
      <c r="BQ355" s="161"/>
      <c r="BR355" s="161"/>
      <c r="BS355" s="161"/>
      <c r="BT355" s="161"/>
      <c r="BU355" s="161"/>
    </row>
    <row r="356" spans="15:73" x14ac:dyDescent="0.2">
      <c r="O356" s="161"/>
      <c r="P356" s="161"/>
      <c r="Q356" s="161"/>
      <c r="R356" s="161"/>
      <c r="S356" s="161"/>
      <c r="T356" s="161"/>
      <c r="U356" s="161"/>
      <c r="V356" s="161"/>
      <c r="W356" s="161"/>
      <c r="X356" s="161"/>
      <c r="Y356" s="161"/>
      <c r="Z356" s="161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  <c r="AK356" s="161"/>
      <c r="AL356" s="161"/>
      <c r="AM356" s="161"/>
      <c r="AN356" s="161"/>
      <c r="AO356" s="161"/>
      <c r="AP356" s="161"/>
      <c r="AQ356" s="161"/>
      <c r="AR356" s="161"/>
      <c r="AS356" s="161"/>
      <c r="AT356" s="161"/>
      <c r="AU356" s="161"/>
      <c r="AV356" s="161"/>
      <c r="AW356" s="161"/>
      <c r="AX356" s="161"/>
      <c r="AY356" s="161"/>
      <c r="AZ356" s="161"/>
      <c r="BA356" s="161"/>
      <c r="BB356" s="161"/>
      <c r="BC356" s="161"/>
      <c r="BD356" s="161"/>
      <c r="BE356" s="161"/>
      <c r="BF356" s="161"/>
      <c r="BG356" s="161"/>
      <c r="BH356" s="161"/>
      <c r="BI356" s="161"/>
      <c r="BJ356" s="161"/>
      <c r="BK356" s="161"/>
      <c r="BL356" s="161"/>
      <c r="BM356" s="161"/>
      <c r="BN356" s="161"/>
      <c r="BO356" s="161"/>
      <c r="BP356" s="161"/>
      <c r="BQ356" s="161"/>
      <c r="BR356" s="161"/>
      <c r="BS356" s="161"/>
      <c r="BT356" s="161"/>
      <c r="BU356" s="161"/>
    </row>
    <row r="357" spans="15:73" x14ac:dyDescent="0.2">
      <c r="O357" s="161"/>
      <c r="P357" s="161"/>
      <c r="Q357" s="161"/>
      <c r="R357" s="161"/>
      <c r="S357" s="161"/>
      <c r="T357" s="161"/>
      <c r="U357" s="161"/>
      <c r="V357" s="161"/>
      <c r="W357" s="161"/>
      <c r="X357" s="161"/>
      <c r="Y357" s="161"/>
      <c r="Z357" s="161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  <c r="AK357" s="161"/>
      <c r="AL357" s="161"/>
      <c r="AM357" s="161"/>
      <c r="AN357" s="161"/>
      <c r="AO357" s="161"/>
      <c r="AP357" s="161"/>
      <c r="AQ357" s="161"/>
      <c r="AR357" s="161"/>
      <c r="AS357" s="161"/>
      <c r="AT357" s="161"/>
      <c r="AU357" s="161"/>
      <c r="AV357" s="161"/>
      <c r="AW357" s="161"/>
      <c r="AX357" s="161"/>
      <c r="AY357" s="161"/>
      <c r="AZ357" s="161"/>
      <c r="BA357" s="161"/>
      <c r="BB357" s="161"/>
      <c r="BC357" s="161"/>
      <c r="BD357" s="161"/>
      <c r="BE357" s="161"/>
      <c r="BF357" s="161"/>
      <c r="BG357" s="161"/>
      <c r="BH357" s="161"/>
      <c r="BI357" s="161"/>
      <c r="BJ357" s="161"/>
      <c r="BK357" s="161"/>
      <c r="BL357" s="161"/>
      <c r="BM357" s="161"/>
      <c r="BN357" s="161"/>
      <c r="BO357" s="161"/>
      <c r="BP357" s="161"/>
      <c r="BQ357" s="161"/>
      <c r="BR357" s="161"/>
      <c r="BS357" s="161"/>
      <c r="BT357" s="161"/>
      <c r="BU357" s="161"/>
    </row>
    <row r="358" spans="15:73" x14ac:dyDescent="0.2">
      <c r="O358" s="161"/>
      <c r="P358" s="161"/>
      <c r="Q358" s="161"/>
      <c r="R358" s="161"/>
      <c r="S358" s="161"/>
      <c r="T358" s="161"/>
      <c r="U358" s="161"/>
      <c r="V358" s="161"/>
      <c r="W358" s="161"/>
      <c r="X358" s="161"/>
      <c r="Y358" s="161"/>
      <c r="Z358" s="161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  <c r="AK358" s="161"/>
      <c r="AL358" s="161"/>
      <c r="AM358" s="161"/>
      <c r="AN358" s="161"/>
      <c r="AO358" s="161"/>
      <c r="AP358" s="161"/>
      <c r="AQ358" s="161"/>
      <c r="AR358" s="161"/>
      <c r="AS358" s="161"/>
      <c r="AT358" s="161"/>
      <c r="AU358" s="161"/>
      <c r="AV358" s="161"/>
      <c r="AW358" s="161"/>
      <c r="AX358" s="161"/>
      <c r="AY358" s="161"/>
      <c r="AZ358" s="161"/>
      <c r="BA358" s="161"/>
      <c r="BB358" s="161"/>
      <c r="BC358" s="161"/>
      <c r="BD358" s="161"/>
      <c r="BE358" s="161"/>
      <c r="BF358" s="161"/>
      <c r="BG358" s="161"/>
      <c r="BH358" s="161"/>
      <c r="BI358" s="161"/>
      <c r="BJ358" s="161"/>
      <c r="BK358" s="161"/>
      <c r="BL358" s="161"/>
      <c r="BM358" s="161"/>
      <c r="BN358" s="161"/>
      <c r="BO358" s="161"/>
      <c r="BP358" s="161"/>
      <c r="BQ358" s="161"/>
      <c r="BR358" s="161"/>
      <c r="BS358" s="161"/>
      <c r="BT358" s="161"/>
      <c r="BU358" s="161"/>
    </row>
    <row r="359" spans="15:73" x14ac:dyDescent="0.2">
      <c r="O359" s="161"/>
      <c r="P359" s="161"/>
      <c r="Q359" s="161"/>
      <c r="R359" s="161"/>
      <c r="S359" s="161"/>
      <c r="T359" s="161"/>
      <c r="U359" s="161"/>
      <c r="V359" s="161"/>
      <c r="W359" s="161"/>
      <c r="X359" s="161"/>
      <c r="Y359" s="161"/>
      <c r="Z359" s="161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  <c r="AK359" s="161"/>
      <c r="AL359" s="161"/>
      <c r="AM359" s="161"/>
      <c r="AN359" s="161"/>
      <c r="AO359" s="161"/>
      <c r="AP359" s="161"/>
      <c r="AQ359" s="161"/>
      <c r="AR359" s="161"/>
      <c r="AS359" s="161"/>
      <c r="AT359" s="161"/>
      <c r="AU359" s="161"/>
      <c r="AV359" s="161"/>
      <c r="AW359" s="161"/>
      <c r="AX359" s="161"/>
      <c r="AY359" s="161"/>
      <c r="AZ359" s="161"/>
      <c r="BA359" s="161"/>
      <c r="BB359" s="161"/>
      <c r="BC359" s="161"/>
      <c r="BD359" s="161"/>
      <c r="BE359" s="161"/>
      <c r="BF359" s="161"/>
      <c r="BG359" s="161"/>
      <c r="BH359" s="161"/>
      <c r="BI359" s="161"/>
      <c r="BJ359" s="161"/>
      <c r="BK359" s="161"/>
      <c r="BL359" s="161"/>
      <c r="BM359" s="161"/>
      <c r="BN359" s="161"/>
      <c r="BO359" s="161"/>
      <c r="BP359" s="161"/>
      <c r="BQ359" s="161"/>
      <c r="BR359" s="161"/>
      <c r="BS359" s="161"/>
      <c r="BT359" s="161"/>
      <c r="BU359" s="161"/>
    </row>
    <row r="360" spans="15:73" x14ac:dyDescent="0.2">
      <c r="O360" s="161"/>
      <c r="P360" s="161"/>
      <c r="Q360" s="161"/>
      <c r="R360" s="161"/>
      <c r="S360" s="161"/>
      <c r="T360" s="161"/>
      <c r="U360" s="161"/>
      <c r="V360" s="161"/>
      <c r="W360" s="161"/>
      <c r="X360" s="161"/>
      <c r="Y360" s="161"/>
      <c r="Z360" s="161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  <c r="AK360" s="161"/>
      <c r="AL360" s="161"/>
      <c r="AM360" s="161"/>
      <c r="AN360" s="161"/>
      <c r="AO360" s="161"/>
      <c r="AP360" s="161"/>
      <c r="AQ360" s="161"/>
      <c r="AR360" s="161"/>
      <c r="AS360" s="161"/>
      <c r="AT360" s="161"/>
      <c r="AU360" s="161"/>
      <c r="AV360" s="161"/>
      <c r="AW360" s="161"/>
      <c r="AX360" s="161"/>
      <c r="AY360" s="161"/>
      <c r="AZ360" s="161"/>
      <c r="BA360" s="161"/>
      <c r="BB360" s="161"/>
      <c r="BC360" s="161"/>
      <c r="BD360" s="161"/>
      <c r="BE360" s="161"/>
      <c r="BF360" s="161"/>
      <c r="BG360" s="161"/>
      <c r="BH360" s="161"/>
      <c r="BI360" s="161"/>
      <c r="BJ360" s="161"/>
      <c r="BK360" s="161"/>
      <c r="BL360" s="161"/>
      <c r="BM360" s="161"/>
      <c r="BN360" s="161"/>
      <c r="BO360" s="161"/>
      <c r="BP360" s="161"/>
      <c r="BQ360" s="161"/>
      <c r="BR360" s="161"/>
      <c r="BS360" s="161"/>
      <c r="BT360" s="161"/>
      <c r="BU360" s="161"/>
    </row>
    <row r="361" spans="15:73" x14ac:dyDescent="0.2">
      <c r="O361" s="161"/>
      <c r="P361" s="161"/>
      <c r="Q361" s="161"/>
      <c r="R361" s="161"/>
      <c r="S361" s="161"/>
      <c r="T361" s="161"/>
      <c r="U361" s="161"/>
      <c r="V361" s="161"/>
      <c r="W361" s="161"/>
      <c r="X361" s="161"/>
      <c r="Y361" s="161"/>
      <c r="Z361" s="161"/>
      <c r="AA361" s="161"/>
      <c r="AB361" s="161"/>
      <c r="AC361" s="161"/>
      <c r="AD361" s="161"/>
      <c r="AE361" s="161"/>
      <c r="AF361" s="161"/>
      <c r="AG361" s="161"/>
      <c r="AH361" s="161"/>
      <c r="AI361" s="161"/>
      <c r="AJ361" s="161"/>
      <c r="AK361" s="161"/>
      <c r="AL361" s="161"/>
      <c r="AM361" s="161"/>
      <c r="AN361" s="161"/>
      <c r="AO361" s="161"/>
      <c r="AP361" s="161"/>
      <c r="AQ361" s="161"/>
      <c r="AR361" s="161"/>
      <c r="AS361" s="161"/>
      <c r="AT361" s="161"/>
      <c r="AU361" s="161"/>
      <c r="AV361" s="161"/>
      <c r="AW361" s="161"/>
      <c r="AX361" s="161"/>
      <c r="AY361" s="161"/>
      <c r="AZ361" s="161"/>
      <c r="BA361" s="161"/>
      <c r="BB361" s="161"/>
      <c r="BC361" s="161"/>
      <c r="BD361" s="161"/>
      <c r="BE361" s="161"/>
      <c r="BF361" s="161"/>
      <c r="BG361" s="161"/>
      <c r="BH361" s="161"/>
      <c r="BI361" s="161"/>
      <c r="BJ361" s="161"/>
      <c r="BK361" s="161"/>
      <c r="BL361" s="161"/>
      <c r="BM361" s="161"/>
      <c r="BN361" s="161"/>
      <c r="BO361" s="161"/>
      <c r="BP361" s="161"/>
      <c r="BQ361" s="161"/>
      <c r="BR361" s="161"/>
      <c r="BS361" s="161"/>
      <c r="BT361" s="161"/>
      <c r="BU361" s="161"/>
    </row>
    <row r="362" spans="15:73" x14ac:dyDescent="0.2">
      <c r="O362" s="161"/>
      <c r="P362" s="161"/>
      <c r="Q362" s="161"/>
      <c r="R362" s="161"/>
      <c r="S362" s="161"/>
      <c r="T362" s="161"/>
      <c r="U362" s="161"/>
      <c r="V362" s="161"/>
      <c r="W362" s="161"/>
      <c r="X362" s="161"/>
      <c r="Y362" s="161"/>
      <c r="Z362" s="161"/>
      <c r="AA362" s="161"/>
      <c r="AB362" s="161"/>
      <c r="AC362" s="161"/>
      <c r="AD362" s="161"/>
      <c r="AE362" s="161"/>
      <c r="AF362" s="161"/>
      <c r="AG362" s="161"/>
      <c r="AH362" s="161"/>
      <c r="AI362" s="161"/>
      <c r="AJ362" s="161"/>
      <c r="AK362" s="161"/>
      <c r="AL362" s="161"/>
      <c r="AM362" s="161"/>
      <c r="AN362" s="161"/>
      <c r="AO362" s="161"/>
      <c r="AP362" s="161"/>
      <c r="AQ362" s="161"/>
      <c r="AR362" s="161"/>
      <c r="AS362" s="161"/>
      <c r="AT362" s="161"/>
      <c r="AU362" s="161"/>
      <c r="AV362" s="161"/>
      <c r="AW362" s="161"/>
      <c r="AX362" s="161"/>
      <c r="AY362" s="161"/>
      <c r="AZ362" s="161"/>
      <c r="BA362" s="161"/>
      <c r="BB362" s="161"/>
      <c r="BC362" s="161"/>
      <c r="BD362" s="161"/>
      <c r="BE362" s="161"/>
      <c r="BF362" s="161"/>
      <c r="BG362" s="161"/>
      <c r="BH362" s="161"/>
      <c r="BI362" s="161"/>
      <c r="BJ362" s="161"/>
      <c r="BK362" s="161"/>
      <c r="BL362" s="161"/>
      <c r="BM362" s="161"/>
      <c r="BN362" s="161"/>
      <c r="BO362" s="161"/>
      <c r="BP362" s="161"/>
      <c r="BQ362" s="161"/>
      <c r="BR362" s="161"/>
      <c r="BS362" s="161"/>
      <c r="BT362" s="161"/>
      <c r="BU362" s="161"/>
    </row>
    <row r="363" spans="15:73" x14ac:dyDescent="0.2">
      <c r="O363" s="161"/>
      <c r="P363" s="161"/>
      <c r="Q363" s="161"/>
      <c r="R363" s="161"/>
      <c r="S363" s="161"/>
      <c r="T363" s="161"/>
      <c r="U363" s="161"/>
      <c r="V363" s="161"/>
      <c r="W363" s="161"/>
      <c r="X363" s="161"/>
      <c r="Y363" s="161"/>
      <c r="Z363" s="161"/>
      <c r="AA363" s="161"/>
      <c r="AB363" s="161"/>
      <c r="AC363" s="161"/>
      <c r="AD363" s="161"/>
      <c r="AE363" s="161"/>
      <c r="AF363" s="161"/>
      <c r="AG363" s="161"/>
      <c r="AH363" s="161"/>
      <c r="AI363" s="161"/>
      <c r="AJ363" s="161"/>
      <c r="AK363" s="161"/>
      <c r="AL363" s="161"/>
      <c r="AM363" s="161"/>
      <c r="AN363" s="161"/>
      <c r="AO363" s="161"/>
      <c r="AP363" s="161"/>
      <c r="AQ363" s="161"/>
      <c r="AR363" s="161"/>
      <c r="AS363" s="161"/>
      <c r="AT363" s="161"/>
      <c r="AU363" s="161"/>
      <c r="AV363" s="161"/>
      <c r="AW363" s="161"/>
      <c r="AX363" s="161"/>
      <c r="AY363" s="161"/>
      <c r="AZ363" s="161"/>
      <c r="BA363" s="161"/>
      <c r="BB363" s="161"/>
      <c r="BC363" s="161"/>
      <c r="BD363" s="161"/>
      <c r="BE363" s="161"/>
      <c r="BF363" s="161"/>
      <c r="BG363" s="161"/>
      <c r="BH363" s="161"/>
      <c r="BI363" s="161"/>
      <c r="BJ363" s="161"/>
      <c r="BK363" s="161"/>
      <c r="BL363" s="161"/>
      <c r="BM363" s="161"/>
      <c r="BN363" s="161"/>
      <c r="BO363" s="161"/>
      <c r="BP363" s="161"/>
      <c r="BQ363" s="161"/>
      <c r="BR363" s="161"/>
      <c r="BS363" s="161"/>
      <c r="BT363" s="161"/>
      <c r="BU363" s="161"/>
    </row>
    <row r="364" spans="15:73" x14ac:dyDescent="0.2">
      <c r="O364" s="161"/>
      <c r="P364" s="161"/>
      <c r="Q364" s="161"/>
      <c r="R364" s="161"/>
      <c r="S364" s="161"/>
      <c r="T364" s="161"/>
      <c r="U364" s="161"/>
      <c r="V364" s="161"/>
      <c r="W364" s="161"/>
      <c r="X364" s="161"/>
      <c r="Y364" s="161"/>
      <c r="Z364" s="161"/>
      <c r="AA364" s="161"/>
      <c r="AB364" s="161"/>
      <c r="AC364" s="161"/>
      <c r="AD364" s="161"/>
      <c r="AE364" s="161"/>
      <c r="AF364" s="161"/>
      <c r="AG364" s="161"/>
      <c r="AH364" s="161"/>
      <c r="AI364" s="161"/>
      <c r="AJ364" s="161"/>
      <c r="AK364" s="161"/>
      <c r="AL364" s="161"/>
      <c r="AM364" s="161"/>
      <c r="AN364" s="161"/>
      <c r="AO364" s="161"/>
      <c r="AP364" s="161"/>
      <c r="AQ364" s="161"/>
      <c r="AR364" s="161"/>
      <c r="AS364" s="161"/>
      <c r="AT364" s="161"/>
      <c r="AU364" s="161"/>
      <c r="AV364" s="161"/>
      <c r="AW364" s="161"/>
      <c r="AX364" s="161"/>
      <c r="AY364" s="161"/>
      <c r="AZ364" s="161"/>
      <c r="BA364" s="161"/>
      <c r="BB364" s="161"/>
      <c r="BC364" s="161"/>
      <c r="BD364" s="161"/>
      <c r="BE364" s="161"/>
      <c r="BF364" s="161"/>
      <c r="BG364" s="161"/>
      <c r="BH364" s="161"/>
      <c r="BI364" s="161"/>
      <c r="BJ364" s="161"/>
      <c r="BK364" s="161"/>
      <c r="BL364" s="161"/>
      <c r="BM364" s="161"/>
      <c r="BN364" s="161"/>
      <c r="BO364" s="161"/>
      <c r="BP364" s="161"/>
      <c r="BQ364" s="161"/>
      <c r="BR364" s="161"/>
      <c r="BS364" s="161"/>
      <c r="BT364" s="161"/>
      <c r="BU364" s="161"/>
    </row>
    <row r="365" spans="15:73" x14ac:dyDescent="0.2">
      <c r="O365" s="161"/>
      <c r="P365" s="161"/>
      <c r="Q365" s="161"/>
      <c r="R365" s="161"/>
      <c r="S365" s="161"/>
      <c r="T365" s="161"/>
      <c r="U365" s="161"/>
      <c r="V365" s="161"/>
      <c r="W365" s="161"/>
      <c r="X365" s="161"/>
      <c r="Y365" s="161"/>
      <c r="Z365" s="161"/>
      <c r="AA365" s="161"/>
      <c r="AB365" s="161"/>
      <c r="AC365" s="161"/>
      <c r="AD365" s="161"/>
      <c r="AE365" s="161"/>
      <c r="AF365" s="161"/>
      <c r="AG365" s="161"/>
      <c r="AH365" s="161"/>
      <c r="AI365" s="161"/>
      <c r="AJ365" s="161"/>
      <c r="AK365" s="161"/>
      <c r="AL365" s="161"/>
      <c r="AM365" s="161"/>
      <c r="AN365" s="161"/>
      <c r="AO365" s="161"/>
      <c r="AP365" s="161"/>
      <c r="AQ365" s="161"/>
      <c r="AR365" s="161"/>
      <c r="AS365" s="161"/>
      <c r="AT365" s="161"/>
      <c r="AU365" s="161"/>
      <c r="AV365" s="161"/>
      <c r="AW365" s="161"/>
      <c r="AX365" s="161"/>
      <c r="AY365" s="161"/>
      <c r="AZ365" s="161"/>
      <c r="BA365" s="161"/>
      <c r="BB365" s="161"/>
      <c r="BC365" s="161"/>
      <c r="BD365" s="161"/>
      <c r="BE365" s="161"/>
      <c r="BF365" s="161"/>
      <c r="BG365" s="161"/>
      <c r="BH365" s="161"/>
      <c r="BI365" s="161"/>
      <c r="BJ365" s="161"/>
      <c r="BK365" s="161"/>
      <c r="BL365" s="161"/>
      <c r="BM365" s="161"/>
      <c r="BN365" s="161"/>
      <c r="BO365" s="161"/>
      <c r="BP365" s="161"/>
      <c r="BQ365" s="161"/>
      <c r="BR365" s="161"/>
      <c r="BS365" s="161"/>
      <c r="BT365" s="161"/>
      <c r="BU365" s="161"/>
    </row>
    <row r="366" spans="15:73" x14ac:dyDescent="0.2">
      <c r="O366" s="161"/>
      <c r="P366" s="161"/>
      <c r="Q366" s="161"/>
      <c r="R366" s="161"/>
      <c r="S366" s="161"/>
      <c r="T366" s="161"/>
      <c r="U366" s="161"/>
      <c r="V366" s="161"/>
      <c r="W366" s="161"/>
      <c r="X366" s="161"/>
      <c r="Y366" s="161"/>
      <c r="Z366" s="161"/>
      <c r="AA366" s="161"/>
      <c r="AB366" s="161"/>
      <c r="AC366" s="161"/>
      <c r="AD366" s="161"/>
      <c r="AE366" s="161"/>
      <c r="AF366" s="161"/>
      <c r="AG366" s="161"/>
      <c r="AH366" s="161"/>
      <c r="AI366" s="161"/>
      <c r="AJ366" s="161"/>
      <c r="AK366" s="161"/>
      <c r="AL366" s="161"/>
      <c r="AM366" s="161"/>
      <c r="AN366" s="161"/>
      <c r="AO366" s="161"/>
      <c r="AP366" s="161"/>
      <c r="AQ366" s="161"/>
      <c r="AR366" s="161"/>
      <c r="AS366" s="161"/>
      <c r="AT366" s="161"/>
      <c r="AU366" s="161"/>
      <c r="AV366" s="161"/>
      <c r="AW366" s="161"/>
      <c r="AX366" s="161"/>
      <c r="AY366" s="161"/>
      <c r="AZ366" s="161"/>
      <c r="BA366" s="161"/>
      <c r="BB366" s="161"/>
      <c r="BC366" s="161"/>
      <c r="BD366" s="161"/>
      <c r="BE366" s="161"/>
      <c r="BF366" s="161"/>
      <c r="BG366" s="161"/>
      <c r="BH366" s="161"/>
      <c r="BI366" s="161"/>
      <c r="BJ366" s="161"/>
      <c r="BK366" s="161"/>
      <c r="BL366" s="161"/>
      <c r="BM366" s="161"/>
      <c r="BN366" s="161"/>
      <c r="BO366" s="161"/>
      <c r="BP366" s="161"/>
      <c r="BQ366" s="161"/>
      <c r="BR366" s="161"/>
      <c r="BS366" s="161"/>
      <c r="BT366" s="161"/>
      <c r="BU366" s="161"/>
    </row>
    <row r="367" spans="15:73" x14ac:dyDescent="0.2">
      <c r="O367" s="161"/>
      <c r="P367" s="161"/>
      <c r="Q367" s="161"/>
      <c r="R367" s="161"/>
      <c r="S367" s="161"/>
      <c r="T367" s="161"/>
      <c r="U367" s="161"/>
      <c r="V367" s="161"/>
      <c r="W367" s="161"/>
      <c r="X367" s="161"/>
      <c r="Y367" s="161"/>
      <c r="Z367" s="161"/>
      <c r="AA367" s="161"/>
      <c r="AB367" s="161"/>
      <c r="AC367" s="161"/>
      <c r="AD367" s="161"/>
      <c r="AE367" s="161"/>
      <c r="AF367" s="161"/>
      <c r="AG367" s="161"/>
      <c r="AH367" s="161"/>
      <c r="AI367" s="161"/>
      <c r="AJ367" s="161"/>
      <c r="AK367" s="161"/>
      <c r="AL367" s="161"/>
      <c r="AM367" s="161"/>
      <c r="AN367" s="161"/>
      <c r="AO367" s="161"/>
      <c r="AP367" s="161"/>
      <c r="AQ367" s="161"/>
      <c r="AR367" s="161"/>
      <c r="AS367" s="161"/>
      <c r="AT367" s="161"/>
      <c r="AU367" s="161"/>
      <c r="AV367" s="161"/>
      <c r="AW367" s="161"/>
      <c r="AX367" s="161"/>
      <c r="AY367" s="161"/>
      <c r="AZ367" s="161"/>
      <c r="BA367" s="161"/>
      <c r="BB367" s="161"/>
      <c r="BC367" s="161"/>
      <c r="BD367" s="161"/>
      <c r="BE367" s="161"/>
      <c r="BF367" s="161"/>
      <c r="BG367" s="161"/>
      <c r="BH367" s="161"/>
      <c r="BI367" s="161"/>
      <c r="BJ367" s="161"/>
      <c r="BK367" s="161"/>
      <c r="BL367" s="161"/>
      <c r="BM367" s="161"/>
      <c r="BN367" s="161"/>
      <c r="BO367" s="161"/>
      <c r="BP367" s="161"/>
      <c r="BQ367" s="161"/>
      <c r="BR367" s="161"/>
      <c r="BS367" s="161"/>
      <c r="BT367" s="161"/>
      <c r="BU367" s="161"/>
    </row>
    <row r="368" spans="15:73" x14ac:dyDescent="0.2">
      <c r="O368" s="161"/>
      <c r="P368" s="161"/>
      <c r="Q368" s="161"/>
      <c r="R368" s="161"/>
      <c r="S368" s="161"/>
      <c r="T368" s="161"/>
      <c r="U368" s="161"/>
      <c r="V368" s="161"/>
      <c r="W368" s="161"/>
      <c r="X368" s="161"/>
      <c r="Y368" s="161"/>
      <c r="Z368" s="161"/>
      <c r="AA368" s="161"/>
      <c r="AB368" s="161"/>
      <c r="AC368" s="161"/>
      <c r="AD368" s="161"/>
      <c r="AE368" s="161"/>
      <c r="AF368" s="161"/>
      <c r="AG368" s="161"/>
      <c r="AH368" s="161"/>
      <c r="AI368" s="161"/>
      <c r="AJ368" s="161"/>
      <c r="AK368" s="161"/>
      <c r="AL368" s="161"/>
      <c r="AM368" s="161"/>
      <c r="AN368" s="161"/>
      <c r="AO368" s="161"/>
      <c r="AP368" s="161"/>
      <c r="AQ368" s="161"/>
      <c r="AR368" s="161"/>
      <c r="AS368" s="161"/>
      <c r="AT368" s="161"/>
      <c r="AU368" s="161"/>
      <c r="AV368" s="161"/>
      <c r="AW368" s="161"/>
      <c r="AX368" s="161"/>
      <c r="AY368" s="161"/>
      <c r="AZ368" s="161"/>
      <c r="BA368" s="161"/>
      <c r="BB368" s="161"/>
      <c r="BC368" s="161"/>
      <c r="BD368" s="161"/>
      <c r="BE368" s="161"/>
      <c r="BF368" s="161"/>
      <c r="BG368" s="161"/>
      <c r="BH368" s="161"/>
      <c r="BI368" s="161"/>
      <c r="BJ368" s="161"/>
      <c r="BK368" s="161"/>
      <c r="BL368" s="161"/>
      <c r="BM368" s="161"/>
      <c r="BN368" s="161"/>
      <c r="BO368" s="161"/>
      <c r="BP368" s="161"/>
      <c r="BQ368" s="161"/>
      <c r="BR368" s="161"/>
      <c r="BS368" s="161"/>
      <c r="BT368" s="161"/>
      <c r="BU368" s="161"/>
    </row>
    <row r="369" spans="15:73" x14ac:dyDescent="0.2">
      <c r="O369" s="161"/>
      <c r="P369" s="161"/>
      <c r="Q369" s="161"/>
      <c r="R369" s="161"/>
      <c r="S369" s="161"/>
      <c r="T369" s="161"/>
      <c r="U369" s="161"/>
      <c r="V369" s="161"/>
      <c r="W369" s="161"/>
      <c r="X369" s="161"/>
      <c r="Y369" s="161"/>
      <c r="Z369" s="161"/>
      <c r="AA369" s="161"/>
      <c r="AB369" s="161"/>
      <c r="AC369" s="161"/>
      <c r="AD369" s="161"/>
      <c r="AE369" s="161"/>
      <c r="AF369" s="161"/>
      <c r="AG369" s="161"/>
      <c r="AH369" s="161"/>
      <c r="AI369" s="161"/>
      <c r="AJ369" s="161"/>
      <c r="AK369" s="161"/>
      <c r="AL369" s="161"/>
      <c r="AM369" s="161"/>
      <c r="AN369" s="161"/>
      <c r="AO369" s="161"/>
      <c r="AP369" s="161"/>
      <c r="AQ369" s="161"/>
      <c r="AR369" s="161"/>
      <c r="AS369" s="161"/>
      <c r="AT369" s="161"/>
      <c r="AU369" s="161"/>
      <c r="AV369" s="161"/>
      <c r="AW369" s="161"/>
      <c r="AX369" s="161"/>
      <c r="AY369" s="161"/>
      <c r="AZ369" s="161"/>
      <c r="BA369" s="161"/>
      <c r="BB369" s="161"/>
      <c r="BC369" s="161"/>
      <c r="BD369" s="161"/>
      <c r="BE369" s="161"/>
      <c r="BF369" s="161"/>
      <c r="BG369" s="161"/>
      <c r="BH369" s="161"/>
      <c r="BI369" s="161"/>
      <c r="BJ369" s="161"/>
      <c r="BK369" s="161"/>
      <c r="BL369" s="161"/>
      <c r="BM369" s="161"/>
      <c r="BN369" s="161"/>
      <c r="BO369" s="161"/>
      <c r="BP369" s="161"/>
      <c r="BQ369" s="161"/>
      <c r="BR369" s="161"/>
      <c r="BS369" s="161"/>
      <c r="BT369" s="161"/>
      <c r="BU369" s="161"/>
    </row>
    <row r="370" spans="15:73" x14ac:dyDescent="0.2">
      <c r="O370" s="161"/>
      <c r="P370" s="161"/>
      <c r="Q370" s="161"/>
      <c r="R370" s="161"/>
      <c r="S370" s="161"/>
      <c r="T370" s="161"/>
      <c r="U370" s="161"/>
      <c r="V370" s="161"/>
      <c r="W370" s="161"/>
      <c r="X370" s="161"/>
      <c r="Y370" s="161"/>
      <c r="Z370" s="161"/>
      <c r="AA370" s="161"/>
      <c r="AB370" s="161"/>
      <c r="AC370" s="161"/>
      <c r="AD370" s="161"/>
      <c r="AE370" s="161"/>
      <c r="AF370" s="161"/>
      <c r="AG370" s="161"/>
      <c r="AH370" s="161"/>
      <c r="AI370" s="161"/>
      <c r="AJ370" s="161"/>
      <c r="AK370" s="161"/>
      <c r="AL370" s="161"/>
      <c r="AM370" s="161"/>
      <c r="AN370" s="161"/>
      <c r="AO370" s="161"/>
      <c r="AP370" s="161"/>
      <c r="AQ370" s="161"/>
      <c r="AR370" s="161"/>
      <c r="AS370" s="161"/>
      <c r="AT370" s="161"/>
      <c r="AU370" s="161"/>
      <c r="AV370" s="161"/>
      <c r="AW370" s="161"/>
      <c r="AX370" s="161"/>
      <c r="AY370" s="161"/>
      <c r="AZ370" s="161"/>
      <c r="BA370" s="161"/>
      <c r="BB370" s="161"/>
      <c r="BC370" s="161"/>
      <c r="BD370" s="161"/>
      <c r="BE370" s="161"/>
      <c r="BF370" s="161"/>
      <c r="BG370" s="161"/>
      <c r="BH370" s="161"/>
      <c r="BI370" s="161"/>
      <c r="BJ370" s="161"/>
      <c r="BK370" s="161"/>
      <c r="BL370" s="161"/>
      <c r="BM370" s="161"/>
      <c r="BN370" s="161"/>
      <c r="BO370" s="161"/>
      <c r="BP370" s="161"/>
      <c r="BQ370" s="161"/>
      <c r="BR370" s="161"/>
      <c r="BS370" s="161"/>
      <c r="BT370" s="161"/>
      <c r="BU370" s="161"/>
    </row>
    <row r="371" spans="15:73" x14ac:dyDescent="0.2">
      <c r="O371" s="161"/>
      <c r="P371" s="161"/>
      <c r="Q371" s="161"/>
      <c r="R371" s="161"/>
      <c r="S371" s="161"/>
      <c r="T371" s="161"/>
      <c r="U371" s="161"/>
      <c r="V371" s="161"/>
      <c r="W371" s="161"/>
      <c r="X371" s="161"/>
      <c r="Y371" s="161"/>
      <c r="Z371" s="161"/>
      <c r="AA371" s="161"/>
      <c r="AB371" s="161"/>
      <c r="AC371" s="161"/>
      <c r="AD371" s="161"/>
      <c r="AE371" s="161"/>
      <c r="AF371" s="161"/>
      <c r="AG371" s="161"/>
      <c r="AH371" s="161"/>
      <c r="AI371" s="161"/>
      <c r="AJ371" s="161"/>
      <c r="AK371" s="161"/>
      <c r="AL371" s="161"/>
      <c r="AM371" s="161"/>
      <c r="AN371" s="161"/>
      <c r="AO371" s="161"/>
      <c r="AP371" s="161"/>
      <c r="AQ371" s="161"/>
      <c r="AR371" s="161"/>
      <c r="AS371" s="161"/>
      <c r="AT371" s="161"/>
      <c r="AU371" s="161"/>
      <c r="AV371" s="161"/>
      <c r="AW371" s="161"/>
      <c r="AX371" s="161"/>
      <c r="AY371" s="161"/>
      <c r="AZ371" s="161"/>
      <c r="BA371" s="161"/>
      <c r="BB371" s="161"/>
      <c r="BC371" s="161"/>
      <c r="BD371" s="161"/>
      <c r="BE371" s="161"/>
      <c r="BF371" s="161"/>
      <c r="BG371" s="161"/>
      <c r="BH371" s="161"/>
      <c r="BI371" s="161"/>
      <c r="BJ371" s="161"/>
      <c r="BK371" s="161"/>
      <c r="BL371" s="161"/>
      <c r="BM371" s="161"/>
      <c r="BN371" s="161"/>
      <c r="BO371" s="161"/>
      <c r="BP371" s="161"/>
      <c r="BQ371" s="161"/>
      <c r="BR371" s="161"/>
      <c r="BS371" s="161"/>
      <c r="BT371" s="161"/>
      <c r="BU371" s="161"/>
    </row>
    <row r="372" spans="15:73" x14ac:dyDescent="0.2">
      <c r="O372" s="161"/>
      <c r="P372" s="161"/>
      <c r="Q372" s="161"/>
      <c r="R372" s="161"/>
      <c r="S372" s="161"/>
      <c r="T372" s="161"/>
      <c r="U372" s="161"/>
      <c r="V372" s="161"/>
      <c r="W372" s="161"/>
      <c r="X372" s="161"/>
      <c r="Y372" s="161"/>
      <c r="Z372" s="161"/>
      <c r="AA372" s="161"/>
      <c r="AB372" s="161"/>
      <c r="AC372" s="161"/>
      <c r="AD372" s="161"/>
      <c r="AE372" s="161"/>
      <c r="AF372" s="161"/>
      <c r="AG372" s="161"/>
      <c r="AH372" s="161"/>
      <c r="AI372" s="161"/>
      <c r="AJ372" s="161"/>
      <c r="AK372" s="161"/>
      <c r="AL372" s="161"/>
      <c r="AM372" s="161"/>
      <c r="AN372" s="161"/>
      <c r="AO372" s="161"/>
      <c r="AP372" s="161"/>
      <c r="AQ372" s="161"/>
      <c r="AR372" s="161"/>
      <c r="AS372" s="161"/>
      <c r="AT372" s="161"/>
      <c r="AU372" s="161"/>
      <c r="AV372" s="161"/>
      <c r="AW372" s="161"/>
      <c r="AX372" s="161"/>
      <c r="AY372" s="161"/>
      <c r="AZ372" s="161"/>
      <c r="BA372" s="161"/>
      <c r="BB372" s="161"/>
      <c r="BC372" s="161"/>
      <c r="BD372" s="161"/>
      <c r="BE372" s="161"/>
      <c r="BF372" s="161"/>
      <c r="BG372" s="161"/>
      <c r="BH372" s="161"/>
      <c r="BI372" s="161"/>
      <c r="BJ372" s="161"/>
      <c r="BK372" s="161"/>
      <c r="BL372" s="161"/>
      <c r="BM372" s="161"/>
      <c r="BN372" s="161"/>
      <c r="BO372" s="161"/>
      <c r="BP372" s="161"/>
      <c r="BQ372" s="161"/>
      <c r="BR372" s="161"/>
      <c r="BS372" s="161"/>
      <c r="BT372" s="161"/>
      <c r="BU372" s="161"/>
    </row>
    <row r="373" spans="15:73" x14ac:dyDescent="0.2">
      <c r="O373" s="161"/>
      <c r="P373" s="161"/>
      <c r="Q373" s="161"/>
      <c r="R373" s="161"/>
      <c r="S373" s="161"/>
      <c r="T373" s="161"/>
      <c r="U373" s="161"/>
      <c r="V373" s="161"/>
      <c r="W373" s="161"/>
      <c r="X373" s="161"/>
      <c r="Y373" s="161"/>
      <c r="Z373" s="161"/>
      <c r="AA373" s="161"/>
      <c r="AB373" s="161"/>
      <c r="AC373" s="161"/>
      <c r="AD373" s="161"/>
      <c r="AE373" s="161"/>
      <c r="AF373" s="161"/>
      <c r="AG373" s="161"/>
      <c r="AH373" s="161"/>
      <c r="AI373" s="161"/>
      <c r="AJ373" s="161"/>
      <c r="AK373" s="161"/>
      <c r="AL373" s="161"/>
      <c r="AM373" s="161"/>
      <c r="AN373" s="161"/>
      <c r="AO373" s="161"/>
      <c r="AP373" s="161"/>
      <c r="AQ373" s="161"/>
      <c r="AR373" s="161"/>
      <c r="AS373" s="161"/>
      <c r="AT373" s="161"/>
      <c r="AU373" s="161"/>
      <c r="AV373" s="161"/>
      <c r="AW373" s="161"/>
      <c r="AX373" s="161"/>
      <c r="AY373" s="161"/>
      <c r="AZ373" s="161"/>
      <c r="BA373" s="161"/>
      <c r="BB373" s="161"/>
      <c r="BC373" s="161"/>
      <c r="BD373" s="161"/>
      <c r="BE373" s="161"/>
      <c r="BF373" s="161"/>
      <c r="BG373" s="161"/>
      <c r="BH373" s="161"/>
      <c r="BI373" s="161"/>
      <c r="BJ373" s="161"/>
      <c r="BK373" s="161"/>
      <c r="BL373" s="161"/>
      <c r="BM373" s="161"/>
      <c r="BN373" s="161"/>
      <c r="BO373" s="161"/>
      <c r="BP373" s="161"/>
      <c r="BQ373" s="161"/>
      <c r="BR373" s="161"/>
      <c r="BS373" s="161"/>
      <c r="BT373" s="161"/>
      <c r="BU373" s="161"/>
    </row>
    <row r="374" spans="15:73" x14ac:dyDescent="0.2">
      <c r="O374" s="161"/>
      <c r="P374" s="161"/>
      <c r="Q374" s="161"/>
      <c r="R374" s="161"/>
      <c r="S374" s="161"/>
      <c r="T374" s="161"/>
      <c r="U374" s="161"/>
      <c r="V374" s="161"/>
      <c r="W374" s="161"/>
      <c r="X374" s="161"/>
      <c r="Y374" s="161"/>
      <c r="Z374" s="161"/>
      <c r="AA374" s="161"/>
      <c r="AB374" s="161"/>
      <c r="AC374" s="161"/>
      <c r="AD374" s="161"/>
      <c r="AE374" s="161"/>
      <c r="AF374" s="161"/>
      <c r="AG374" s="161"/>
      <c r="AH374" s="161"/>
      <c r="AI374" s="161"/>
      <c r="AJ374" s="161"/>
      <c r="AK374" s="161"/>
      <c r="AL374" s="161"/>
      <c r="AM374" s="161"/>
      <c r="AN374" s="161"/>
      <c r="AO374" s="161"/>
      <c r="AP374" s="161"/>
      <c r="AQ374" s="161"/>
      <c r="AR374" s="161"/>
      <c r="AS374" s="161"/>
      <c r="AT374" s="161"/>
      <c r="AU374" s="161"/>
      <c r="AV374" s="161"/>
      <c r="AW374" s="161"/>
      <c r="AX374" s="161"/>
      <c r="AY374" s="161"/>
      <c r="AZ374" s="161"/>
      <c r="BA374" s="161"/>
      <c r="BB374" s="161"/>
      <c r="BC374" s="161"/>
      <c r="BD374" s="161"/>
      <c r="BE374" s="161"/>
      <c r="BF374" s="161"/>
      <c r="BG374" s="161"/>
      <c r="BH374" s="161"/>
      <c r="BI374" s="161"/>
      <c r="BJ374" s="161"/>
      <c r="BK374" s="161"/>
      <c r="BL374" s="161"/>
      <c r="BM374" s="161"/>
      <c r="BN374" s="161"/>
      <c r="BO374" s="161"/>
      <c r="BP374" s="161"/>
      <c r="BQ374" s="161"/>
      <c r="BR374" s="161"/>
      <c r="BS374" s="161"/>
      <c r="BT374" s="161"/>
      <c r="BU374" s="161"/>
    </row>
    <row r="375" spans="15:73" x14ac:dyDescent="0.2">
      <c r="O375" s="161"/>
      <c r="P375" s="161"/>
      <c r="Q375" s="161"/>
      <c r="R375" s="161"/>
      <c r="S375" s="161"/>
      <c r="T375" s="161"/>
      <c r="U375" s="161"/>
      <c r="V375" s="161"/>
      <c r="W375" s="161"/>
      <c r="X375" s="161"/>
      <c r="Y375" s="161"/>
      <c r="Z375" s="161"/>
      <c r="AA375" s="161"/>
      <c r="AB375" s="161"/>
      <c r="AC375" s="161"/>
      <c r="AD375" s="161"/>
      <c r="AE375" s="161"/>
      <c r="AF375" s="161"/>
      <c r="AG375" s="161"/>
      <c r="AH375" s="161"/>
      <c r="AI375" s="161"/>
      <c r="AJ375" s="161"/>
      <c r="AK375" s="161"/>
      <c r="AL375" s="161"/>
      <c r="AM375" s="161"/>
      <c r="AN375" s="161"/>
      <c r="AO375" s="161"/>
      <c r="AP375" s="161"/>
      <c r="AQ375" s="161"/>
      <c r="AR375" s="161"/>
      <c r="AS375" s="161"/>
      <c r="AT375" s="161"/>
      <c r="AU375" s="161"/>
      <c r="AV375" s="161"/>
      <c r="AW375" s="161"/>
      <c r="AX375" s="161"/>
      <c r="AY375" s="161"/>
      <c r="AZ375" s="161"/>
      <c r="BA375" s="161"/>
      <c r="BB375" s="161"/>
      <c r="BC375" s="161"/>
      <c r="BD375" s="161"/>
      <c r="BE375" s="161"/>
      <c r="BF375" s="161"/>
      <c r="BG375" s="161"/>
      <c r="BH375" s="161"/>
      <c r="BI375" s="161"/>
      <c r="BJ375" s="161"/>
      <c r="BK375" s="161"/>
      <c r="BL375" s="161"/>
      <c r="BM375" s="161"/>
      <c r="BN375" s="161"/>
      <c r="BO375" s="161"/>
      <c r="BP375" s="161"/>
      <c r="BQ375" s="161"/>
      <c r="BR375" s="161"/>
      <c r="BS375" s="161"/>
      <c r="BT375" s="161"/>
      <c r="BU375" s="161"/>
    </row>
    <row r="376" spans="15:73" x14ac:dyDescent="0.2">
      <c r="O376" s="161"/>
      <c r="P376" s="161"/>
      <c r="Q376" s="161"/>
      <c r="R376" s="161"/>
      <c r="S376" s="161"/>
      <c r="T376" s="161"/>
      <c r="U376" s="161"/>
      <c r="V376" s="161"/>
      <c r="W376" s="161"/>
      <c r="X376" s="161"/>
      <c r="Y376" s="161"/>
      <c r="Z376" s="161"/>
      <c r="AA376" s="161"/>
      <c r="AB376" s="161"/>
      <c r="AC376" s="161"/>
      <c r="AD376" s="161"/>
      <c r="AE376" s="161"/>
      <c r="AF376" s="161"/>
      <c r="AG376" s="161"/>
      <c r="AH376" s="161"/>
      <c r="AI376" s="161"/>
      <c r="AJ376" s="161"/>
      <c r="AK376" s="161"/>
      <c r="AL376" s="161"/>
      <c r="AM376" s="161"/>
      <c r="AN376" s="161"/>
      <c r="AO376" s="161"/>
      <c r="AP376" s="161"/>
      <c r="AQ376" s="161"/>
      <c r="AR376" s="161"/>
      <c r="AS376" s="161"/>
      <c r="AT376" s="161"/>
      <c r="AU376" s="161"/>
      <c r="AV376" s="161"/>
      <c r="AW376" s="161"/>
      <c r="AX376" s="161"/>
      <c r="AY376" s="161"/>
      <c r="AZ376" s="161"/>
      <c r="BA376" s="161"/>
      <c r="BB376" s="161"/>
      <c r="BC376" s="161"/>
      <c r="BD376" s="161"/>
      <c r="BE376" s="161"/>
      <c r="BF376" s="161"/>
      <c r="BG376" s="161"/>
      <c r="BH376" s="161"/>
      <c r="BI376" s="161"/>
      <c r="BJ376" s="161"/>
      <c r="BK376" s="161"/>
      <c r="BL376" s="161"/>
      <c r="BM376" s="161"/>
      <c r="BN376" s="161"/>
      <c r="BO376" s="161"/>
      <c r="BP376" s="161"/>
      <c r="BQ376" s="161"/>
      <c r="BR376" s="161"/>
      <c r="BS376" s="161"/>
      <c r="BT376" s="161"/>
      <c r="BU376" s="161"/>
    </row>
    <row r="377" spans="15:73" x14ac:dyDescent="0.2">
      <c r="O377" s="161"/>
      <c r="P377" s="161"/>
      <c r="Q377" s="161"/>
      <c r="R377" s="161"/>
      <c r="S377" s="161"/>
      <c r="T377" s="161"/>
      <c r="U377" s="161"/>
      <c r="V377" s="161"/>
      <c r="W377" s="161"/>
      <c r="X377" s="161"/>
      <c r="Y377" s="161"/>
      <c r="Z377" s="161"/>
      <c r="AA377" s="161"/>
      <c r="AB377" s="161"/>
      <c r="AC377" s="161"/>
      <c r="AD377" s="161"/>
      <c r="AE377" s="161"/>
      <c r="AF377" s="161"/>
      <c r="AG377" s="161"/>
      <c r="AH377" s="161"/>
      <c r="AI377" s="161"/>
      <c r="AJ377" s="161"/>
      <c r="AK377" s="161"/>
      <c r="AL377" s="161"/>
      <c r="AM377" s="161"/>
      <c r="AN377" s="161"/>
      <c r="AO377" s="161"/>
      <c r="AP377" s="161"/>
      <c r="AQ377" s="161"/>
      <c r="AR377" s="161"/>
      <c r="AS377" s="161"/>
      <c r="AT377" s="161"/>
      <c r="AU377" s="161"/>
      <c r="AV377" s="161"/>
      <c r="AW377" s="161"/>
      <c r="AX377" s="161"/>
      <c r="AY377" s="161"/>
      <c r="AZ377" s="161"/>
      <c r="BA377" s="161"/>
      <c r="BB377" s="161"/>
      <c r="BC377" s="161"/>
      <c r="BD377" s="161"/>
      <c r="BE377" s="161"/>
      <c r="BF377" s="161"/>
      <c r="BG377" s="161"/>
      <c r="BH377" s="161"/>
      <c r="BI377" s="161"/>
      <c r="BJ377" s="161"/>
      <c r="BK377" s="161"/>
      <c r="BL377" s="161"/>
      <c r="BM377" s="161"/>
      <c r="BN377" s="161"/>
      <c r="BO377" s="161"/>
      <c r="BP377" s="161"/>
      <c r="BQ377" s="161"/>
      <c r="BR377" s="161"/>
      <c r="BS377" s="161"/>
      <c r="BT377" s="161"/>
      <c r="BU377" s="161"/>
    </row>
    <row r="378" spans="15:73" x14ac:dyDescent="0.2">
      <c r="O378" s="161"/>
      <c r="P378" s="161"/>
      <c r="Q378" s="161"/>
      <c r="R378" s="161"/>
      <c r="S378" s="161"/>
      <c r="T378" s="161"/>
      <c r="U378" s="161"/>
      <c r="V378" s="161"/>
      <c r="W378" s="161"/>
      <c r="X378" s="161"/>
      <c r="Y378" s="161"/>
      <c r="Z378" s="161"/>
      <c r="AA378" s="161"/>
      <c r="AB378" s="161"/>
      <c r="AC378" s="161"/>
      <c r="AD378" s="161"/>
      <c r="AE378" s="161"/>
      <c r="AF378" s="161"/>
      <c r="AG378" s="161"/>
      <c r="AH378" s="161"/>
      <c r="AI378" s="161"/>
      <c r="AJ378" s="161"/>
      <c r="AK378" s="161"/>
      <c r="AL378" s="161"/>
      <c r="AM378" s="161"/>
      <c r="AN378" s="161"/>
      <c r="AO378" s="161"/>
      <c r="AP378" s="161"/>
      <c r="AQ378" s="161"/>
      <c r="AR378" s="161"/>
      <c r="AS378" s="161"/>
      <c r="AT378" s="161"/>
      <c r="AU378" s="161"/>
      <c r="AV378" s="161"/>
      <c r="AW378" s="161"/>
      <c r="AX378" s="161"/>
      <c r="AY378" s="161"/>
      <c r="AZ378" s="161"/>
      <c r="BA378" s="161"/>
      <c r="BB378" s="161"/>
      <c r="BC378" s="161"/>
      <c r="BD378" s="161"/>
      <c r="BE378" s="161"/>
      <c r="BF378" s="161"/>
      <c r="BG378" s="161"/>
      <c r="BH378" s="161"/>
      <c r="BI378" s="161"/>
      <c r="BJ378" s="161"/>
      <c r="BK378" s="161"/>
      <c r="BL378" s="161"/>
      <c r="BM378" s="161"/>
      <c r="BN378" s="161"/>
      <c r="BO378" s="161"/>
      <c r="BP378" s="161"/>
      <c r="BQ378" s="161"/>
      <c r="BR378" s="161"/>
      <c r="BS378" s="161"/>
      <c r="BT378" s="161"/>
      <c r="BU378" s="161"/>
    </row>
    <row r="379" spans="15:73" x14ac:dyDescent="0.2">
      <c r="O379" s="161"/>
      <c r="P379" s="161"/>
      <c r="Q379" s="161"/>
      <c r="R379" s="161"/>
      <c r="S379" s="161"/>
      <c r="T379" s="161"/>
      <c r="U379" s="161"/>
      <c r="V379" s="161"/>
      <c r="W379" s="161"/>
      <c r="X379" s="161"/>
      <c r="Y379" s="161"/>
      <c r="Z379" s="161"/>
      <c r="AA379" s="161"/>
      <c r="AB379" s="161"/>
      <c r="AC379" s="161"/>
      <c r="AD379" s="161"/>
      <c r="AE379" s="161"/>
      <c r="AF379" s="161"/>
      <c r="AG379" s="161"/>
      <c r="AH379" s="161"/>
      <c r="AI379" s="161"/>
      <c r="AJ379" s="161"/>
      <c r="AK379" s="161"/>
      <c r="AL379" s="161"/>
      <c r="AM379" s="161"/>
      <c r="AN379" s="161"/>
      <c r="AO379" s="161"/>
      <c r="AP379" s="161"/>
      <c r="AQ379" s="161"/>
      <c r="AR379" s="161"/>
      <c r="AS379" s="161"/>
      <c r="AT379" s="161"/>
      <c r="AU379" s="161"/>
      <c r="AV379" s="161"/>
      <c r="AW379" s="161"/>
      <c r="AX379" s="161"/>
      <c r="AY379" s="161"/>
      <c r="AZ379" s="161"/>
      <c r="BA379" s="161"/>
      <c r="BB379" s="161"/>
      <c r="BC379" s="161"/>
      <c r="BD379" s="161"/>
      <c r="BE379" s="161"/>
      <c r="BF379" s="161"/>
      <c r="BG379" s="161"/>
      <c r="BH379" s="161"/>
      <c r="BI379" s="161"/>
      <c r="BJ379" s="161"/>
      <c r="BK379" s="161"/>
      <c r="BL379" s="161"/>
      <c r="BM379" s="161"/>
      <c r="BN379" s="161"/>
      <c r="BO379" s="161"/>
      <c r="BP379" s="161"/>
      <c r="BQ379" s="161"/>
      <c r="BR379" s="161"/>
      <c r="BS379" s="161"/>
      <c r="BT379" s="161"/>
      <c r="BU379" s="161"/>
    </row>
    <row r="380" spans="15:73" x14ac:dyDescent="0.2">
      <c r="O380" s="161"/>
      <c r="P380" s="161"/>
      <c r="Q380" s="161"/>
      <c r="R380" s="161"/>
      <c r="S380" s="161"/>
      <c r="T380" s="161"/>
      <c r="U380" s="161"/>
      <c r="V380" s="161"/>
      <c r="W380" s="161"/>
      <c r="X380" s="161"/>
      <c r="Y380" s="161"/>
      <c r="Z380" s="161"/>
      <c r="AA380" s="161"/>
      <c r="AB380" s="161"/>
      <c r="AC380" s="161"/>
      <c r="AD380" s="161"/>
      <c r="AE380" s="161"/>
      <c r="AF380" s="161"/>
      <c r="AG380" s="161"/>
      <c r="AH380" s="161"/>
      <c r="AI380" s="161"/>
      <c r="AJ380" s="161"/>
      <c r="AK380" s="161"/>
      <c r="AL380" s="161"/>
      <c r="AM380" s="161"/>
      <c r="AN380" s="161"/>
      <c r="AO380" s="161"/>
      <c r="AP380" s="161"/>
      <c r="AQ380" s="161"/>
      <c r="AR380" s="161"/>
      <c r="AS380" s="161"/>
      <c r="AT380" s="161"/>
      <c r="AU380" s="161"/>
      <c r="AV380" s="161"/>
      <c r="AW380" s="161"/>
      <c r="AX380" s="161"/>
      <c r="AY380" s="161"/>
      <c r="AZ380" s="161"/>
      <c r="BA380" s="161"/>
      <c r="BB380" s="161"/>
      <c r="BC380" s="161"/>
      <c r="BD380" s="161"/>
      <c r="BE380" s="161"/>
      <c r="BF380" s="161"/>
      <c r="BG380" s="161"/>
      <c r="BH380" s="161"/>
      <c r="BI380" s="161"/>
      <c r="BJ380" s="161"/>
      <c r="BK380" s="161"/>
      <c r="BL380" s="161"/>
      <c r="BM380" s="161"/>
      <c r="BN380" s="161"/>
      <c r="BO380" s="161"/>
      <c r="BP380" s="161"/>
      <c r="BQ380" s="161"/>
      <c r="BR380" s="161"/>
      <c r="BS380" s="161"/>
      <c r="BT380" s="161"/>
      <c r="BU380" s="161"/>
    </row>
    <row r="381" spans="15:73" x14ac:dyDescent="0.2">
      <c r="O381" s="161"/>
      <c r="P381" s="161"/>
      <c r="Q381" s="161"/>
      <c r="R381" s="161"/>
      <c r="S381" s="161"/>
      <c r="T381" s="161"/>
      <c r="U381" s="161"/>
      <c r="V381" s="161"/>
      <c r="W381" s="161"/>
      <c r="X381" s="161"/>
      <c r="Y381" s="161"/>
      <c r="Z381" s="161"/>
      <c r="AA381" s="161"/>
      <c r="AB381" s="161"/>
      <c r="AC381" s="161"/>
      <c r="AD381" s="161"/>
      <c r="AE381" s="161"/>
      <c r="AF381" s="161"/>
      <c r="AG381" s="161"/>
      <c r="AH381" s="161"/>
      <c r="AI381" s="161"/>
      <c r="AJ381" s="161"/>
      <c r="AK381" s="161"/>
      <c r="AL381" s="161"/>
      <c r="AM381" s="161"/>
      <c r="AN381" s="161"/>
      <c r="AO381" s="161"/>
      <c r="AP381" s="161"/>
      <c r="AQ381" s="161"/>
      <c r="AR381" s="161"/>
      <c r="AS381" s="161"/>
      <c r="AT381" s="161"/>
      <c r="AU381" s="161"/>
      <c r="AV381" s="161"/>
      <c r="AW381" s="161"/>
      <c r="AX381" s="161"/>
      <c r="AY381" s="161"/>
      <c r="AZ381" s="161"/>
      <c r="BA381" s="161"/>
      <c r="BB381" s="161"/>
      <c r="BC381" s="161"/>
      <c r="BD381" s="161"/>
      <c r="BE381" s="161"/>
      <c r="BF381" s="161"/>
      <c r="BG381" s="161"/>
      <c r="BH381" s="161"/>
      <c r="BI381" s="161"/>
      <c r="BJ381" s="161"/>
      <c r="BK381" s="161"/>
      <c r="BL381" s="161"/>
      <c r="BM381" s="161"/>
      <c r="BN381" s="161"/>
      <c r="BO381" s="161"/>
      <c r="BP381" s="161"/>
      <c r="BQ381" s="161"/>
      <c r="BR381" s="161"/>
      <c r="BS381" s="161"/>
      <c r="BT381" s="161"/>
      <c r="BU381" s="161"/>
    </row>
    <row r="382" spans="15:73" x14ac:dyDescent="0.2">
      <c r="O382" s="161"/>
      <c r="P382" s="161"/>
      <c r="Q382" s="161"/>
      <c r="R382" s="161"/>
      <c r="S382" s="161"/>
      <c r="T382" s="161"/>
      <c r="U382" s="161"/>
      <c r="V382" s="161"/>
      <c r="W382" s="161"/>
      <c r="X382" s="161"/>
      <c r="Y382" s="161"/>
      <c r="Z382" s="161"/>
      <c r="AA382" s="161"/>
      <c r="AB382" s="161"/>
      <c r="AC382" s="161"/>
      <c r="AD382" s="161"/>
      <c r="AE382" s="161"/>
      <c r="AF382" s="161"/>
      <c r="AG382" s="161"/>
      <c r="AH382" s="161"/>
      <c r="AI382" s="161"/>
      <c r="AJ382" s="161"/>
      <c r="AK382" s="161"/>
      <c r="AL382" s="161"/>
      <c r="AM382" s="161"/>
      <c r="AN382" s="161"/>
      <c r="AO382" s="161"/>
      <c r="AP382" s="161"/>
      <c r="AQ382" s="161"/>
      <c r="AR382" s="161"/>
      <c r="AS382" s="161"/>
      <c r="AT382" s="161"/>
      <c r="AU382" s="161"/>
      <c r="AV382" s="161"/>
      <c r="AW382" s="161"/>
      <c r="AX382" s="161"/>
      <c r="AY382" s="161"/>
      <c r="AZ382" s="161"/>
      <c r="BA382" s="161"/>
      <c r="BB382" s="161"/>
      <c r="BC382" s="161"/>
      <c r="BD382" s="161"/>
      <c r="BE382" s="161"/>
      <c r="BF382" s="161"/>
      <c r="BG382" s="161"/>
      <c r="BH382" s="161"/>
      <c r="BI382" s="161"/>
      <c r="BJ382" s="161"/>
      <c r="BK382" s="161"/>
      <c r="BL382" s="161"/>
      <c r="BM382" s="161"/>
      <c r="BN382" s="161"/>
      <c r="BO382" s="161"/>
      <c r="BP382" s="161"/>
      <c r="BQ382" s="161"/>
      <c r="BR382" s="161"/>
      <c r="BS382" s="161"/>
      <c r="BT382" s="161"/>
      <c r="BU382" s="161"/>
    </row>
    <row r="383" spans="15:73" x14ac:dyDescent="0.2">
      <c r="O383" s="161"/>
      <c r="P383" s="161"/>
      <c r="Q383" s="161"/>
      <c r="R383" s="161"/>
      <c r="S383" s="161"/>
      <c r="T383" s="161"/>
      <c r="U383" s="161"/>
      <c r="V383" s="161"/>
      <c r="W383" s="161"/>
      <c r="X383" s="161"/>
      <c r="Y383" s="161"/>
      <c r="Z383" s="161"/>
      <c r="AA383" s="161"/>
      <c r="AB383" s="161"/>
      <c r="AC383" s="161"/>
      <c r="AD383" s="161"/>
      <c r="AE383" s="161"/>
      <c r="AF383" s="161"/>
      <c r="AG383" s="161"/>
      <c r="AH383" s="161"/>
      <c r="AI383" s="161"/>
      <c r="AJ383" s="161"/>
      <c r="AK383" s="161"/>
      <c r="AL383" s="161"/>
      <c r="AM383" s="161"/>
      <c r="AN383" s="161"/>
      <c r="AO383" s="161"/>
      <c r="AP383" s="161"/>
      <c r="AQ383" s="161"/>
      <c r="AR383" s="161"/>
      <c r="AS383" s="161"/>
      <c r="AT383" s="161"/>
      <c r="AU383" s="161"/>
      <c r="AV383" s="161"/>
      <c r="AW383" s="161"/>
      <c r="AX383" s="161"/>
      <c r="AY383" s="161"/>
      <c r="AZ383" s="161"/>
      <c r="BA383" s="161"/>
      <c r="BB383" s="161"/>
      <c r="BC383" s="161"/>
      <c r="BD383" s="161"/>
      <c r="BE383" s="161"/>
      <c r="BF383" s="161"/>
      <c r="BG383" s="161"/>
      <c r="BH383" s="161"/>
      <c r="BI383" s="161"/>
      <c r="BJ383" s="161"/>
      <c r="BK383" s="161"/>
      <c r="BL383" s="161"/>
      <c r="BM383" s="161"/>
      <c r="BN383" s="161"/>
      <c r="BO383" s="161"/>
      <c r="BP383" s="161"/>
      <c r="BQ383" s="161"/>
      <c r="BR383" s="161"/>
      <c r="BS383" s="161"/>
      <c r="BT383" s="161"/>
      <c r="BU383" s="161"/>
    </row>
    <row r="384" spans="15:73" x14ac:dyDescent="0.2">
      <c r="O384" s="161"/>
      <c r="P384" s="161"/>
      <c r="Q384" s="161"/>
      <c r="R384" s="161"/>
      <c r="S384" s="161"/>
      <c r="T384" s="161"/>
      <c r="U384" s="161"/>
      <c r="V384" s="161"/>
      <c r="W384" s="161"/>
      <c r="X384" s="161"/>
      <c r="Y384" s="161"/>
      <c r="Z384" s="161"/>
      <c r="AA384" s="161"/>
      <c r="AB384" s="161"/>
      <c r="AC384" s="161"/>
      <c r="AD384" s="161"/>
      <c r="AE384" s="161"/>
      <c r="AF384" s="161"/>
      <c r="AG384" s="161"/>
      <c r="AH384" s="161"/>
      <c r="AI384" s="161"/>
      <c r="AJ384" s="161"/>
      <c r="AK384" s="161"/>
      <c r="AL384" s="161"/>
      <c r="AM384" s="161"/>
      <c r="AN384" s="161"/>
      <c r="AO384" s="161"/>
      <c r="AP384" s="161"/>
      <c r="AQ384" s="161"/>
      <c r="AR384" s="161"/>
      <c r="AS384" s="161"/>
      <c r="AT384" s="161"/>
      <c r="AU384" s="161"/>
      <c r="AV384" s="161"/>
      <c r="AW384" s="161"/>
      <c r="AX384" s="161"/>
      <c r="AY384" s="161"/>
      <c r="AZ384" s="161"/>
      <c r="BA384" s="161"/>
      <c r="BB384" s="161"/>
      <c r="BC384" s="161"/>
      <c r="BD384" s="161"/>
      <c r="BE384" s="161"/>
      <c r="BF384" s="161"/>
      <c r="BG384" s="161"/>
      <c r="BH384" s="161"/>
      <c r="BI384" s="161"/>
      <c r="BJ384" s="161"/>
      <c r="BK384" s="161"/>
      <c r="BL384" s="161"/>
      <c r="BM384" s="161"/>
      <c r="BN384" s="161"/>
      <c r="BO384" s="161"/>
      <c r="BP384" s="161"/>
      <c r="BQ384" s="161"/>
      <c r="BR384" s="161"/>
      <c r="BS384" s="161"/>
      <c r="BT384" s="161"/>
      <c r="BU384" s="161"/>
    </row>
    <row r="385" spans="15:73" x14ac:dyDescent="0.2">
      <c r="O385" s="161"/>
      <c r="P385" s="161"/>
      <c r="Q385" s="161"/>
      <c r="R385" s="161"/>
      <c r="S385" s="161"/>
      <c r="T385" s="161"/>
      <c r="U385" s="161"/>
      <c r="V385" s="161"/>
      <c r="W385" s="161"/>
      <c r="X385" s="161"/>
      <c r="Y385" s="161"/>
      <c r="Z385" s="161"/>
      <c r="AA385" s="161"/>
      <c r="AB385" s="161"/>
      <c r="AC385" s="161"/>
      <c r="AD385" s="161"/>
      <c r="AE385" s="161"/>
      <c r="AF385" s="161"/>
      <c r="AG385" s="161"/>
      <c r="AH385" s="161"/>
      <c r="AI385" s="161"/>
      <c r="AJ385" s="161"/>
      <c r="AK385" s="161"/>
      <c r="AL385" s="161"/>
      <c r="AM385" s="161"/>
      <c r="AN385" s="161"/>
      <c r="AO385" s="161"/>
      <c r="AP385" s="161"/>
      <c r="AQ385" s="161"/>
      <c r="AR385" s="161"/>
      <c r="AS385" s="161"/>
      <c r="AT385" s="161"/>
      <c r="AU385" s="161"/>
      <c r="AV385" s="161"/>
      <c r="AW385" s="161"/>
      <c r="AX385" s="161"/>
      <c r="AY385" s="161"/>
      <c r="AZ385" s="161"/>
      <c r="BA385" s="161"/>
      <c r="BB385" s="161"/>
      <c r="BC385" s="161"/>
      <c r="BD385" s="161"/>
      <c r="BE385" s="161"/>
      <c r="BF385" s="161"/>
      <c r="BG385" s="161"/>
      <c r="BH385" s="161"/>
      <c r="BI385" s="161"/>
      <c r="BJ385" s="161"/>
      <c r="BK385" s="161"/>
      <c r="BL385" s="161"/>
      <c r="BM385" s="161"/>
      <c r="BN385" s="161"/>
      <c r="BO385" s="161"/>
      <c r="BP385" s="161"/>
      <c r="BQ385" s="161"/>
      <c r="BR385" s="161"/>
      <c r="BS385" s="161"/>
      <c r="BT385" s="161"/>
      <c r="BU385" s="161"/>
    </row>
    <row r="386" spans="15:73" x14ac:dyDescent="0.2">
      <c r="O386" s="161"/>
      <c r="P386" s="161"/>
      <c r="Q386" s="161"/>
      <c r="R386" s="161"/>
      <c r="S386" s="161"/>
      <c r="T386" s="161"/>
      <c r="U386" s="161"/>
      <c r="V386" s="161"/>
      <c r="W386" s="161"/>
      <c r="X386" s="161"/>
      <c r="Y386" s="161"/>
      <c r="Z386" s="161"/>
      <c r="AA386" s="161"/>
      <c r="AB386" s="161"/>
      <c r="AC386" s="161"/>
      <c r="AD386" s="161"/>
      <c r="AE386" s="161"/>
      <c r="AF386" s="161"/>
      <c r="AG386" s="161"/>
      <c r="AH386" s="161"/>
      <c r="AI386" s="161"/>
      <c r="AJ386" s="161"/>
      <c r="AK386" s="161"/>
      <c r="AL386" s="161"/>
      <c r="AM386" s="161"/>
      <c r="AN386" s="161"/>
      <c r="AO386" s="161"/>
      <c r="AP386" s="161"/>
      <c r="AQ386" s="161"/>
      <c r="AR386" s="161"/>
      <c r="AS386" s="161"/>
      <c r="AT386" s="161"/>
      <c r="AU386" s="161"/>
      <c r="AV386" s="161"/>
      <c r="AW386" s="161"/>
      <c r="AX386" s="161"/>
      <c r="AY386" s="161"/>
      <c r="AZ386" s="161"/>
      <c r="BA386" s="161"/>
      <c r="BB386" s="161"/>
      <c r="BC386" s="161"/>
      <c r="BD386" s="161"/>
      <c r="BE386" s="161"/>
      <c r="BF386" s="161"/>
      <c r="BG386" s="161"/>
      <c r="BH386" s="161"/>
      <c r="BI386" s="161"/>
      <c r="BJ386" s="161"/>
      <c r="BK386" s="161"/>
      <c r="BL386" s="161"/>
      <c r="BM386" s="161"/>
      <c r="BN386" s="161"/>
      <c r="BO386" s="161"/>
      <c r="BP386" s="161"/>
      <c r="BQ386" s="161"/>
      <c r="BR386" s="161"/>
      <c r="BS386" s="161"/>
      <c r="BT386" s="161"/>
      <c r="BU386" s="161"/>
    </row>
    <row r="387" spans="15:73" x14ac:dyDescent="0.2">
      <c r="O387" s="161"/>
      <c r="P387" s="161"/>
      <c r="Q387" s="161"/>
      <c r="R387" s="161"/>
      <c r="S387" s="161"/>
      <c r="T387" s="161"/>
      <c r="U387" s="161"/>
      <c r="V387" s="161"/>
      <c r="W387" s="161"/>
      <c r="X387" s="161"/>
      <c r="Y387" s="161"/>
      <c r="Z387" s="161"/>
      <c r="AA387" s="161"/>
      <c r="AB387" s="161"/>
      <c r="AC387" s="161"/>
      <c r="AD387" s="161"/>
      <c r="AE387" s="161"/>
      <c r="AF387" s="161"/>
      <c r="AG387" s="161"/>
      <c r="AH387" s="161"/>
      <c r="AI387" s="161"/>
      <c r="AJ387" s="161"/>
      <c r="AK387" s="161"/>
      <c r="AL387" s="161"/>
      <c r="AM387" s="161"/>
      <c r="AN387" s="161"/>
      <c r="AO387" s="161"/>
      <c r="AP387" s="161"/>
      <c r="AQ387" s="161"/>
      <c r="AR387" s="161"/>
      <c r="AS387" s="161"/>
      <c r="AT387" s="161"/>
      <c r="AU387" s="161"/>
      <c r="AV387" s="161"/>
      <c r="AW387" s="161"/>
      <c r="AX387" s="161"/>
      <c r="AY387" s="161"/>
      <c r="AZ387" s="161"/>
      <c r="BA387" s="161"/>
      <c r="BB387" s="161"/>
      <c r="BC387" s="161"/>
      <c r="BD387" s="161"/>
      <c r="BE387" s="161"/>
      <c r="BF387" s="161"/>
      <c r="BG387" s="161"/>
      <c r="BH387" s="161"/>
      <c r="BI387" s="161"/>
      <c r="BJ387" s="161"/>
      <c r="BK387" s="161"/>
      <c r="BL387" s="161"/>
      <c r="BM387" s="161"/>
      <c r="BN387" s="161"/>
      <c r="BO387" s="161"/>
      <c r="BP387" s="161"/>
      <c r="BQ387" s="161"/>
      <c r="BR387" s="161"/>
      <c r="BS387" s="161"/>
      <c r="BT387" s="161"/>
      <c r="BU387" s="161"/>
    </row>
    <row r="388" spans="15:73" x14ac:dyDescent="0.2">
      <c r="O388" s="161"/>
      <c r="P388" s="161"/>
      <c r="Q388" s="161"/>
      <c r="R388" s="161"/>
      <c r="S388" s="161"/>
      <c r="T388" s="161"/>
      <c r="U388" s="161"/>
      <c r="V388" s="161"/>
      <c r="W388" s="161"/>
      <c r="X388" s="161"/>
      <c r="Y388" s="161"/>
      <c r="Z388" s="161"/>
      <c r="AA388" s="161"/>
      <c r="AB388" s="161"/>
      <c r="AC388" s="161"/>
      <c r="AD388" s="161"/>
      <c r="AE388" s="161"/>
      <c r="AF388" s="161"/>
      <c r="AG388" s="161"/>
      <c r="AH388" s="161"/>
      <c r="AI388" s="161"/>
      <c r="AJ388" s="161"/>
      <c r="AK388" s="161"/>
      <c r="AL388" s="161"/>
      <c r="AM388" s="161"/>
      <c r="AN388" s="161"/>
      <c r="AO388" s="161"/>
      <c r="AP388" s="161"/>
      <c r="AQ388" s="161"/>
      <c r="AR388" s="161"/>
      <c r="AS388" s="161"/>
      <c r="AT388" s="161"/>
      <c r="AU388" s="161"/>
      <c r="AV388" s="161"/>
      <c r="AW388" s="161"/>
      <c r="AX388" s="161"/>
      <c r="AY388" s="161"/>
      <c r="AZ388" s="161"/>
      <c r="BA388" s="161"/>
      <c r="BB388" s="161"/>
      <c r="BC388" s="161"/>
      <c r="BD388" s="161"/>
      <c r="BE388" s="161"/>
      <c r="BF388" s="161"/>
      <c r="BG388" s="161"/>
      <c r="BH388" s="161"/>
      <c r="BI388" s="161"/>
      <c r="BJ388" s="161"/>
      <c r="BK388" s="161"/>
      <c r="BL388" s="161"/>
      <c r="BM388" s="161"/>
      <c r="BN388" s="161"/>
      <c r="BO388" s="161"/>
      <c r="BP388" s="161"/>
      <c r="BQ388" s="161"/>
      <c r="BR388" s="161"/>
      <c r="BS388" s="161"/>
      <c r="BT388" s="161"/>
      <c r="BU388" s="161"/>
    </row>
    <row r="389" spans="15:73" x14ac:dyDescent="0.2">
      <c r="O389" s="161"/>
      <c r="P389" s="161"/>
      <c r="Q389" s="161"/>
      <c r="R389" s="161"/>
      <c r="S389" s="161"/>
      <c r="T389" s="161"/>
      <c r="U389" s="161"/>
      <c r="V389" s="161"/>
      <c r="W389" s="161"/>
      <c r="X389" s="161"/>
      <c r="Y389" s="161"/>
      <c r="Z389" s="161"/>
      <c r="AA389" s="161"/>
      <c r="AB389" s="161"/>
      <c r="AC389" s="161"/>
      <c r="AD389" s="161"/>
      <c r="AE389" s="161"/>
      <c r="AF389" s="161"/>
      <c r="AG389" s="161"/>
      <c r="AH389" s="161"/>
      <c r="AI389" s="161"/>
      <c r="AJ389" s="161"/>
      <c r="AK389" s="161"/>
      <c r="AL389" s="161"/>
      <c r="AM389" s="161"/>
      <c r="AN389" s="161"/>
      <c r="AO389" s="161"/>
      <c r="AP389" s="161"/>
      <c r="AQ389" s="161"/>
      <c r="AR389" s="161"/>
      <c r="AS389" s="161"/>
      <c r="AT389" s="161"/>
      <c r="AU389" s="161"/>
      <c r="AV389" s="161"/>
      <c r="AW389" s="161"/>
      <c r="AX389" s="161"/>
      <c r="AY389" s="161"/>
      <c r="AZ389" s="161"/>
      <c r="BA389" s="161"/>
      <c r="BB389" s="161"/>
      <c r="BC389" s="161"/>
      <c r="BD389" s="161"/>
      <c r="BE389" s="161"/>
      <c r="BF389" s="161"/>
      <c r="BG389" s="161"/>
      <c r="BH389" s="161"/>
      <c r="BI389" s="161"/>
      <c r="BJ389" s="161"/>
      <c r="BK389" s="161"/>
      <c r="BL389" s="161"/>
      <c r="BM389" s="161"/>
      <c r="BN389" s="161"/>
      <c r="BO389" s="161"/>
      <c r="BP389" s="161"/>
      <c r="BQ389" s="161"/>
      <c r="BR389" s="161"/>
      <c r="BS389" s="161"/>
      <c r="BT389" s="161"/>
      <c r="BU389" s="161"/>
    </row>
    <row r="390" spans="15:73" x14ac:dyDescent="0.2">
      <c r="O390" s="161"/>
      <c r="P390" s="161"/>
      <c r="Q390" s="161"/>
      <c r="R390" s="161"/>
      <c r="S390" s="161"/>
      <c r="T390" s="161"/>
      <c r="U390" s="161"/>
      <c r="V390" s="161"/>
      <c r="W390" s="161"/>
      <c r="X390" s="161"/>
      <c r="Y390" s="161"/>
      <c r="Z390" s="161"/>
      <c r="AA390" s="161"/>
      <c r="AB390" s="161"/>
      <c r="AC390" s="161"/>
      <c r="AD390" s="161"/>
      <c r="AE390" s="161"/>
      <c r="AF390" s="161"/>
      <c r="AG390" s="161"/>
      <c r="AH390" s="161"/>
      <c r="AI390" s="161"/>
      <c r="AJ390" s="161"/>
      <c r="AK390" s="161"/>
      <c r="AL390" s="161"/>
      <c r="AM390" s="161"/>
      <c r="AN390" s="161"/>
      <c r="AO390" s="161"/>
      <c r="AP390" s="161"/>
      <c r="AQ390" s="161"/>
      <c r="AR390" s="161"/>
      <c r="AS390" s="161"/>
      <c r="AT390" s="161"/>
      <c r="AU390" s="161"/>
      <c r="AV390" s="161"/>
      <c r="AW390" s="161"/>
      <c r="AX390" s="161"/>
      <c r="AY390" s="161"/>
      <c r="AZ390" s="161"/>
      <c r="BA390" s="161"/>
      <c r="BB390" s="161"/>
      <c r="BC390" s="161"/>
      <c r="BD390" s="161"/>
      <c r="BE390" s="161"/>
      <c r="BF390" s="161"/>
      <c r="BG390" s="161"/>
      <c r="BH390" s="161"/>
      <c r="BI390" s="161"/>
      <c r="BJ390" s="161"/>
      <c r="BK390" s="161"/>
      <c r="BL390" s="161"/>
      <c r="BM390" s="161"/>
      <c r="BN390" s="161"/>
      <c r="BO390" s="161"/>
      <c r="BP390" s="161"/>
      <c r="BQ390" s="161"/>
      <c r="BR390" s="161"/>
      <c r="BS390" s="161"/>
      <c r="BT390" s="161"/>
      <c r="BU390" s="161"/>
    </row>
    <row r="391" spans="15:73" x14ac:dyDescent="0.2">
      <c r="O391" s="161"/>
      <c r="P391" s="161"/>
      <c r="Q391" s="161"/>
      <c r="R391" s="161"/>
      <c r="S391" s="161"/>
      <c r="T391" s="161"/>
      <c r="U391" s="161"/>
      <c r="V391" s="161"/>
      <c r="W391" s="161"/>
      <c r="X391" s="161"/>
      <c r="Y391" s="161"/>
      <c r="Z391" s="161"/>
      <c r="AA391" s="161"/>
      <c r="AB391" s="161"/>
      <c r="AC391" s="161"/>
      <c r="AD391" s="161"/>
      <c r="AE391" s="161"/>
      <c r="AF391" s="161"/>
      <c r="AG391" s="161"/>
      <c r="AH391" s="161"/>
      <c r="AI391" s="161"/>
      <c r="AJ391" s="161"/>
      <c r="AK391" s="161"/>
      <c r="AL391" s="161"/>
      <c r="AM391" s="161"/>
      <c r="AN391" s="161"/>
      <c r="AO391" s="161"/>
      <c r="AP391" s="161"/>
      <c r="AQ391" s="161"/>
      <c r="AR391" s="161"/>
      <c r="AS391" s="161"/>
      <c r="AT391" s="161"/>
      <c r="AU391" s="161"/>
      <c r="AV391" s="161"/>
      <c r="AW391" s="161"/>
      <c r="AX391" s="161"/>
      <c r="AY391" s="161"/>
      <c r="AZ391" s="161"/>
      <c r="BA391" s="161"/>
      <c r="BB391" s="161"/>
      <c r="BC391" s="161"/>
      <c r="BD391" s="161"/>
      <c r="BE391" s="161"/>
      <c r="BF391" s="161"/>
      <c r="BG391" s="161"/>
      <c r="BH391" s="161"/>
      <c r="BI391" s="161"/>
      <c r="BJ391" s="161"/>
      <c r="BK391" s="161"/>
      <c r="BL391" s="161"/>
      <c r="BM391" s="161"/>
      <c r="BN391" s="161"/>
      <c r="BO391" s="161"/>
      <c r="BP391" s="161"/>
      <c r="BQ391" s="161"/>
      <c r="BR391" s="161"/>
      <c r="BS391" s="161"/>
      <c r="BT391" s="161"/>
      <c r="BU391" s="161"/>
    </row>
    <row r="392" spans="15:73" x14ac:dyDescent="0.2">
      <c r="O392" s="161"/>
      <c r="P392" s="161"/>
      <c r="Q392" s="161"/>
      <c r="R392" s="161"/>
      <c r="S392" s="161"/>
      <c r="T392" s="161"/>
      <c r="U392" s="161"/>
      <c r="V392" s="161"/>
      <c r="W392" s="161"/>
      <c r="X392" s="161"/>
      <c r="Y392" s="161"/>
      <c r="Z392" s="161"/>
      <c r="AA392" s="161"/>
      <c r="AB392" s="161"/>
      <c r="AC392" s="161"/>
      <c r="AD392" s="161"/>
      <c r="AE392" s="161"/>
      <c r="AF392" s="161"/>
      <c r="AG392" s="161"/>
      <c r="AH392" s="161"/>
      <c r="AI392" s="161"/>
      <c r="AJ392" s="161"/>
      <c r="AK392" s="161"/>
      <c r="AL392" s="161"/>
      <c r="AM392" s="161"/>
      <c r="AN392" s="161"/>
      <c r="AO392" s="161"/>
      <c r="AP392" s="161"/>
      <c r="AQ392" s="161"/>
      <c r="AR392" s="161"/>
      <c r="AS392" s="161"/>
      <c r="AT392" s="161"/>
      <c r="AU392" s="161"/>
      <c r="AV392" s="161"/>
      <c r="AW392" s="161"/>
      <c r="AX392" s="161"/>
      <c r="AY392" s="161"/>
      <c r="AZ392" s="161"/>
      <c r="BA392" s="161"/>
      <c r="BB392" s="161"/>
      <c r="BC392" s="161"/>
      <c r="BD392" s="161"/>
      <c r="BE392" s="161"/>
      <c r="BF392" s="161"/>
      <c r="BG392" s="161"/>
      <c r="BH392" s="161"/>
      <c r="BI392" s="161"/>
      <c r="BJ392" s="161"/>
      <c r="BK392" s="161"/>
      <c r="BL392" s="161"/>
      <c r="BM392" s="161"/>
      <c r="BN392" s="161"/>
      <c r="BO392" s="161"/>
      <c r="BP392" s="161"/>
      <c r="BQ392" s="161"/>
      <c r="BR392" s="161"/>
      <c r="BS392" s="161"/>
      <c r="BT392" s="161"/>
      <c r="BU392" s="161"/>
    </row>
    <row r="393" spans="15:73" x14ac:dyDescent="0.2">
      <c r="O393" s="161"/>
      <c r="P393" s="161"/>
      <c r="Q393" s="161"/>
      <c r="R393" s="161"/>
      <c r="S393" s="161"/>
      <c r="T393" s="161"/>
      <c r="U393" s="161"/>
      <c r="V393" s="161"/>
      <c r="W393" s="161"/>
      <c r="X393" s="161"/>
      <c r="Y393" s="161"/>
      <c r="Z393" s="161"/>
      <c r="AA393" s="161"/>
      <c r="AB393" s="161"/>
      <c r="AC393" s="161"/>
      <c r="AD393" s="161"/>
      <c r="AE393" s="161"/>
      <c r="AF393" s="161"/>
      <c r="AG393" s="161"/>
      <c r="AH393" s="161"/>
      <c r="AI393" s="161"/>
      <c r="AJ393" s="161"/>
      <c r="AK393" s="161"/>
      <c r="AL393" s="161"/>
      <c r="AM393" s="161"/>
      <c r="AN393" s="161"/>
      <c r="AO393" s="161"/>
      <c r="AP393" s="161"/>
      <c r="AQ393" s="161"/>
      <c r="AR393" s="161"/>
      <c r="AS393" s="161"/>
      <c r="AT393" s="161"/>
      <c r="AU393" s="161"/>
      <c r="AV393" s="161"/>
      <c r="AW393" s="161"/>
      <c r="AX393" s="161"/>
      <c r="AY393" s="161"/>
      <c r="AZ393" s="161"/>
      <c r="BA393" s="161"/>
      <c r="BB393" s="161"/>
      <c r="BC393" s="161"/>
      <c r="BD393" s="161"/>
      <c r="BE393" s="161"/>
      <c r="BF393" s="161"/>
      <c r="BG393" s="161"/>
      <c r="BH393" s="161"/>
      <c r="BI393" s="161"/>
      <c r="BJ393" s="161"/>
      <c r="BK393" s="161"/>
      <c r="BL393" s="161"/>
      <c r="BM393" s="161"/>
      <c r="BN393" s="161"/>
      <c r="BO393" s="161"/>
      <c r="BP393" s="161"/>
      <c r="BQ393" s="161"/>
      <c r="BR393" s="161"/>
      <c r="BS393" s="161"/>
      <c r="BT393" s="161"/>
      <c r="BU393" s="161"/>
    </row>
    <row r="394" spans="15:73" x14ac:dyDescent="0.2">
      <c r="O394" s="161"/>
      <c r="P394" s="161"/>
      <c r="Q394" s="161"/>
      <c r="R394" s="161"/>
      <c r="S394" s="161"/>
      <c r="T394" s="161"/>
      <c r="U394" s="161"/>
      <c r="V394" s="161"/>
      <c r="W394" s="161"/>
      <c r="X394" s="161"/>
      <c r="Y394" s="161"/>
      <c r="Z394" s="161"/>
      <c r="AA394" s="161"/>
      <c r="AB394" s="161"/>
      <c r="AC394" s="161"/>
      <c r="AD394" s="161"/>
      <c r="AE394" s="161"/>
      <c r="AF394" s="161"/>
      <c r="AG394" s="161"/>
      <c r="AH394" s="161"/>
      <c r="AI394" s="161"/>
      <c r="AJ394" s="161"/>
      <c r="AK394" s="161"/>
      <c r="AL394" s="161"/>
      <c r="AM394" s="161"/>
      <c r="AN394" s="161"/>
      <c r="AO394" s="161"/>
      <c r="AP394" s="161"/>
      <c r="AQ394" s="161"/>
      <c r="AR394" s="161"/>
      <c r="AS394" s="161"/>
      <c r="AT394" s="161"/>
      <c r="AU394" s="161"/>
      <c r="AV394" s="161"/>
      <c r="AW394" s="161"/>
      <c r="AX394" s="161"/>
      <c r="AY394" s="161"/>
      <c r="AZ394" s="161"/>
      <c r="BA394" s="161"/>
      <c r="BB394" s="161"/>
      <c r="BC394" s="161"/>
      <c r="BD394" s="161"/>
      <c r="BE394" s="161"/>
      <c r="BF394" s="161"/>
      <c r="BG394" s="161"/>
      <c r="BH394" s="161"/>
      <c r="BI394" s="161"/>
      <c r="BJ394" s="161"/>
      <c r="BK394" s="161"/>
      <c r="BL394" s="161"/>
      <c r="BM394" s="161"/>
      <c r="BN394" s="161"/>
      <c r="BO394" s="161"/>
      <c r="BP394" s="161"/>
      <c r="BQ394" s="161"/>
      <c r="BR394" s="161"/>
      <c r="BS394" s="161"/>
      <c r="BT394" s="161"/>
      <c r="BU394" s="161"/>
    </row>
    <row r="395" spans="15:73" x14ac:dyDescent="0.2">
      <c r="O395" s="161"/>
      <c r="P395" s="161"/>
      <c r="Q395" s="161"/>
      <c r="R395" s="161"/>
      <c r="S395" s="161"/>
      <c r="T395" s="161"/>
      <c r="U395" s="161"/>
      <c r="V395" s="161"/>
      <c r="W395" s="161"/>
      <c r="X395" s="161"/>
      <c r="Y395" s="161"/>
      <c r="Z395" s="161"/>
      <c r="AA395" s="161"/>
      <c r="AB395" s="161"/>
      <c r="AC395" s="161"/>
      <c r="AD395" s="161"/>
      <c r="AE395" s="161"/>
      <c r="AF395" s="161"/>
      <c r="AG395" s="161"/>
      <c r="AH395" s="161"/>
      <c r="AI395" s="161"/>
      <c r="AJ395" s="161"/>
      <c r="AK395" s="161"/>
      <c r="AL395" s="161"/>
      <c r="AM395" s="161"/>
      <c r="AN395" s="161"/>
      <c r="AO395" s="161"/>
      <c r="AP395" s="161"/>
      <c r="AQ395" s="161"/>
      <c r="AR395" s="161"/>
      <c r="AS395" s="161"/>
      <c r="AT395" s="161"/>
      <c r="AU395" s="161"/>
      <c r="AV395" s="161"/>
      <c r="AW395" s="161"/>
      <c r="AX395" s="161"/>
      <c r="AY395" s="161"/>
      <c r="AZ395" s="161"/>
      <c r="BA395" s="161"/>
      <c r="BB395" s="161"/>
      <c r="BC395" s="161"/>
      <c r="BD395" s="161"/>
      <c r="BE395" s="161"/>
      <c r="BF395" s="161"/>
      <c r="BG395" s="161"/>
      <c r="BH395" s="161"/>
      <c r="BI395" s="161"/>
      <c r="BJ395" s="161"/>
      <c r="BK395" s="161"/>
      <c r="BL395" s="161"/>
      <c r="BM395" s="161"/>
      <c r="BN395" s="161"/>
      <c r="BO395" s="161"/>
      <c r="BP395" s="161"/>
      <c r="BQ395" s="161"/>
      <c r="BR395" s="161"/>
      <c r="BS395" s="161"/>
      <c r="BT395" s="161"/>
      <c r="BU395" s="161"/>
    </row>
    <row r="396" spans="15:73" x14ac:dyDescent="0.2">
      <c r="O396" s="161"/>
      <c r="P396" s="161"/>
      <c r="Q396" s="161"/>
      <c r="R396" s="161"/>
      <c r="S396" s="161"/>
      <c r="T396" s="161"/>
      <c r="U396" s="161"/>
      <c r="V396" s="161"/>
      <c r="W396" s="161"/>
      <c r="X396" s="161"/>
      <c r="Y396" s="161"/>
      <c r="Z396" s="161"/>
      <c r="AA396" s="161"/>
      <c r="AB396" s="161"/>
      <c r="AC396" s="161"/>
      <c r="AD396" s="161"/>
      <c r="AE396" s="161"/>
      <c r="AF396" s="161"/>
      <c r="AG396" s="161"/>
      <c r="AH396" s="161"/>
      <c r="AI396" s="161"/>
      <c r="AJ396" s="161"/>
      <c r="AK396" s="161"/>
      <c r="AL396" s="161"/>
      <c r="AM396" s="161"/>
      <c r="AN396" s="161"/>
      <c r="AO396" s="161"/>
      <c r="AP396" s="161"/>
      <c r="AQ396" s="161"/>
      <c r="AR396" s="161"/>
      <c r="AS396" s="161"/>
      <c r="AT396" s="161"/>
      <c r="AU396" s="161"/>
      <c r="AV396" s="161"/>
      <c r="AW396" s="161"/>
      <c r="AX396" s="161"/>
      <c r="AY396" s="161"/>
      <c r="AZ396" s="161"/>
      <c r="BA396" s="161"/>
      <c r="BB396" s="161"/>
      <c r="BC396" s="161"/>
      <c r="BD396" s="161"/>
      <c r="BE396" s="161"/>
      <c r="BF396" s="161"/>
      <c r="BG396" s="161"/>
      <c r="BH396" s="161"/>
      <c r="BI396" s="161"/>
      <c r="BJ396" s="161"/>
      <c r="BK396" s="161"/>
      <c r="BL396" s="161"/>
      <c r="BM396" s="161"/>
      <c r="BN396" s="161"/>
      <c r="BO396" s="161"/>
      <c r="BP396" s="161"/>
      <c r="BQ396" s="161"/>
      <c r="BR396" s="161"/>
      <c r="BS396" s="161"/>
      <c r="BT396" s="161"/>
      <c r="BU396" s="161"/>
    </row>
    <row r="397" spans="15:73" x14ac:dyDescent="0.2">
      <c r="O397" s="161"/>
      <c r="P397" s="161"/>
      <c r="Q397" s="161"/>
      <c r="R397" s="161"/>
      <c r="S397" s="161"/>
      <c r="T397" s="161"/>
      <c r="U397" s="161"/>
      <c r="V397" s="161"/>
      <c r="W397" s="161"/>
      <c r="X397" s="161"/>
      <c r="Y397" s="161"/>
      <c r="Z397" s="161"/>
      <c r="AA397" s="161"/>
      <c r="AB397" s="161"/>
      <c r="AC397" s="161"/>
      <c r="AD397" s="161"/>
      <c r="AE397" s="161"/>
      <c r="AF397" s="161"/>
      <c r="AG397" s="161"/>
      <c r="AH397" s="161"/>
      <c r="AI397" s="161"/>
      <c r="AJ397" s="161"/>
      <c r="AK397" s="161"/>
      <c r="AL397" s="161"/>
      <c r="AM397" s="161"/>
      <c r="AN397" s="161"/>
      <c r="AO397" s="161"/>
      <c r="AP397" s="161"/>
      <c r="AQ397" s="161"/>
      <c r="AR397" s="161"/>
      <c r="AS397" s="161"/>
      <c r="AT397" s="161"/>
      <c r="AU397" s="161"/>
      <c r="AV397" s="161"/>
      <c r="AW397" s="161"/>
      <c r="AX397" s="161"/>
      <c r="AY397" s="161"/>
      <c r="AZ397" s="161"/>
      <c r="BA397" s="161"/>
      <c r="BB397" s="161"/>
      <c r="BC397" s="161"/>
      <c r="BD397" s="161"/>
      <c r="BE397" s="161"/>
      <c r="BF397" s="161"/>
      <c r="BG397" s="161"/>
      <c r="BH397" s="161"/>
      <c r="BI397" s="161"/>
      <c r="BJ397" s="161"/>
      <c r="BK397" s="161"/>
      <c r="BL397" s="161"/>
      <c r="BM397" s="161"/>
      <c r="BN397" s="161"/>
      <c r="BO397" s="161"/>
      <c r="BP397" s="161"/>
      <c r="BQ397" s="161"/>
      <c r="BR397" s="161"/>
      <c r="BS397" s="161"/>
      <c r="BT397" s="161"/>
      <c r="BU397" s="161"/>
    </row>
    <row r="398" spans="15:73" x14ac:dyDescent="0.2">
      <c r="O398" s="161"/>
      <c r="P398" s="161"/>
      <c r="Q398" s="161"/>
      <c r="R398" s="161"/>
      <c r="S398" s="161"/>
      <c r="T398" s="161"/>
      <c r="U398" s="161"/>
      <c r="V398" s="161"/>
      <c r="W398" s="161"/>
      <c r="X398" s="161"/>
      <c r="Y398" s="161"/>
      <c r="Z398" s="161"/>
      <c r="AA398" s="161"/>
      <c r="AB398" s="161"/>
      <c r="AC398" s="161"/>
      <c r="AD398" s="161"/>
      <c r="AE398" s="161"/>
      <c r="AF398" s="161"/>
      <c r="AG398" s="161"/>
      <c r="AH398" s="161"/>
      <c r="AI398" s="161"/>
      <c r="AJ398" s="161"/>
      <c r="AK398" s="161"/>
      <c r="AL398" s="161"/>
      <c r="AM398" s="161"/>
      <c r="AN398" s="161"/>
      <c r="AO398" s="161"/>
      <c r="AP398" s="161"/>
      <c r="AQ398" s="161"/>
      <c r="AR398" s="161"/>
      <c r="AS398" s="161"/>
      <c r="AT398" s="161"/>
      <c r="AU398" s="161"/>
      <c r="AV398" s="161"/>
      <c r="AW398" s="161"/>
      <c r="AX398" s="161"/>
      <c r="AY398" s="161"/>
      <c r="AZ398" s="161"/>
      <c r="BA398" s="161"/>
      <c r="BB398" s="161"/>
      <c r="BC398" s="161"/>
      <c r="BD398" s="161"/>
      <c r="BE398" s="161"/>
      <c r="BF398" s="161"/>
      <c r="BG398" s="161"/>
      <c r="BH398" s="161"/>
      <c r="BI398" s="161"/>
      <c r="BJ398" s="161"/>
      <c r="BK398" s="161"/>
      <c r="BL398" s="161"/>
      <c r="BM398" s="161"/>
      <c r="BN398" s="161"/>
      <c r="BO398" s="161"/>
      <c r="BP398" s="161"/>
      <c r="BQ398" s="161"/>
      <c r="BR398" s="161"/>
      <c r="BS398" s="161"/>
      <c r="BT398" s="161"/>
      <c r="BU398" s="161"/>
    </row>
    <row r="399" spans="15:73" x14ac:dyDescent="0.2">
      <c r="O399" s="161"/>
      <c r="P399" s="161"/>
      <c r="Q399" s="161"/>
      <c r="R399" s="161"/>
      <c r="S399" s="161"/>
      <c r="T399" s="161"/>
      <c r="U399" s="161"/>
      <c r="V399" s="161"/>
      <c r="W399" s="161"/>
      <c r="X399" s="161"/>
      <c r="Y399" s="161"/>
      <c r="Z399" s="161"/>
      <c r="AA399" s="161"/>
      <c r="AB399" s="161"/>
      <c r="AC399" s="161"/>
      <c r="AD399" s="161"/>
      <c r="AE399" s="161"/>
      <c r="AF399" s="161"/>
      <c r="AG399" s="161"/>
      <c r="AH399" s="161"/>
      <c r="AI399" s="161"/>
      <c r="AJ399" s="161"/>
      <c r="AK399" s="161"/>
      <c r="AL399" s="161"/>
      <c r="AM399" s="161"/>
      <c r="AN399" s="161"/>
      <c r="AO399" s="161"/>
      <c r="AP399" s="161"/>
      <c r="AQ399" s="161"/>
      <c r="AR399" s="161"/>
      <c r="AS399" s="161"/>
      <c r="AT399" s="161"/>
      <c r="AU399" s="161"/>
      <c r="AV399" s="161"/>
      <c r="AW399" s="161"/>
      <c r="AX399" s="161"/>
      <c r="AY399" s="161"/>
      <c r="AZ399" s="161"/>
      <c r="BA399" s="161"/>
      <c r="BB399" s="161"/>
      <c r="BC399" s="161"/>
      <c r="BD399" s="161"/>
      <c r="BE399" s="161"/>
      <c r="BF399" s="161"/>
      <c r="BG399" s="161"/>
      <c r="BH399" s="161"/>
      <c r="BI399" s="161"/>
      <c r="BJ399" s="161"/>
      <c r="BK399" s="161"/>
      <c r="BL399" s="161"/>
      <c r="BM399" s="161"/>
      <c r="BN399" s="161"/>
      <c r="BO399" s="161"/>
      <c r="BP399" s="161"/>
      <c r="BQ399" s="161"/>
      <c r="BR399" s="161"/>
      <c r="BS399" s="161"/>
      <c r="BT399" s="161"/>
      <c r="BU399" s="161"/>
    </row>
    <row r="400" spans="15:73" x14ac:dyDescent="0.2">
      <c r="O400" s="161"/>
      <c r="P400" s="161"/>
      <c r="Q400" s="161"/>
      <c r="R400" s="161"/>
      <c r="S400" s="161"/>
      <c r="T400" s="161"/>
      <c r="U400" s="161"/>
      <c r="V400" s="161"/>
      <c r="W400" s="161"/>
      <c r="X400" s="161"/>
      <c r="Y400" s="161"/>
      <c r="Z400" s="161"/>
      <c r="AA400" s="161"/>
      <c r="AB400" s="161"/>
      <c r="AC400" s="161"/>
      <c r="AD400" s="161"/>
      <c r="AE400" s="161"/>
      <c r="AF400" s="161"/>
      <c r="AG400" s="161"/>
      <c r="AH400" s="161"/>
      <c r="AI400" s="161"/>
      <c r="AJ400" s="161"/>
      <c r="AK400" s="161"/>
      <c r="AL400" s="161"/>
      <c r="AM400" s="161"/>
      <c r="AN400" s="161"/>
      <c r="AO400" s="161"/>
      <c r="AP400" s="161"/>
      <c r="AQ400" s="161"/>
      <c r="AR400" s="161"/>
      <c r="AS400" s="161"/>
      <c r="AT400" s="161"/>
      <c r="AU400" s="161"/>
      <c r="AV400" s="161"/>
      <c r="AW400" s="161"/>
      <c r="AX400" s="161"/>
      <c r="AY400" s="161"/>
      <c r="AZ400" s="161"/>
      <c r="BA400" s="161"/>
      <c r="BB400" s="161"/>
      <c r="BC400" s="161"/>
      <c r="BD400" s="161"/>
      <c r="BE400" s="161"/>
      <c r="BF400" s="161"/>
      <c r="BG400" s="161"/>
      <c r="BH400" s="161"/>
      <c r="BI400" s="161"/>
      <c r="BJ400" s="161"/>
      <c r="BK400" s="161"/>
      <c r="BL400" s="161"/>
      <c r="BM400" s="161"/>
      <c r="BN400" s="161"/>
      <c r="BO400" s="161"/>
      <c r="BP400" s="161"/>
      <c r="BQ400" s="161"/>
      <c r="BR400" s="161"/>
      <c r="BS400" s="161"/>
      <c r="BT400" s="161"/>
      <c r="BU400" s="161"/>
    </row>
    <row r="401" spans="15:73" x14ac:dyDescent="0.2">
      <c r="O401" s="161"/>
      <c r="P401" s="161"/>
      <c r="Q401" s="161"/>
      <c r="R401" s="161"/>
      <c r="S401" s="161"/>
      <c r="T401" s="161"/>
      <c r="U401" s="161"/>
      <c r="V401" s="161"/>
      <c r="W401" s="161"/>
      <c r="X401" s="161"/>
      <c r="Y401" s="161"/>
      <c r="Z401" s="161"/>
      <c r="AA401" s="161"/>
      <c r="AB401" s="161"/>
      <c r="AC401" s="161"/>
      <c r="AD401" s="161"/>
      <c r="AE401" s="161"/>
      <c r="AF401" s="161"/>
      <c r="AG401" s="161"/>
      <c r="AH401" s="161"/>
      <c r="AI401" s="161"/>
      <c r="AJ401" s="161"/>
      <c r="AK401" s="161"/>
      <c r="AL401" s="161"/>
      <c r="AM401" s="161"/>
      <c r="AN401" s="161"/>
      <c r="AO401" s="161"/>
      <c r="AP401" s="161"/>
      <c r="AQ401" s="161"/>
      <c r="AR401" s="161"/>
      <c r="AS401" s="161"/>
      <c r="AT401" s="161"/>
      <c r="AU401" s="161"/>
      <c r="AV401" s="161"/>
      <c r="AW401" s="161"/>
      <c r="AX401" s="161"/>
      <c r="AY401" s="161"/>
      <c r="AZ401" s="161"/>
      <c r="BA401" s="161"/>
      <c r="BB401" s="161"/>
      <c r="BC401" s="161"/>
      <c r="BD401" s="161"/>
      <c r="BE401" s="161"/>
      <c r="BF401" s="161"/>
      <c r="BG401" s="161"/>
      <c r="BH401" s="161"/>
      <c r="BI401" s="161"/>
      <c r="BJ401" s="161"/>
      <c r="BK401" s="161"/>
      <c r="BL401" s="161"/>
      <c r="BM401" s="161"/>
      <c r="BN401" s="161"/>
      <c r="BO401" s="161"/>
      <c r="BP401" s="161"/>
      <c r="BQ401" s="161"/>
      <c r="BR401" s="161"/>
      <c r="BS401" s="161"/>
      <c r="BT401" s="161"/>
      <c r="BU401" s="161"/>
    </row>
    <row r="402" spans="15:73" x14ac:dyDescent="0.2">
      <c r="O402" s="161"/>
      <c r="P402" s="161"/>
      <c r="Q402" s="161"/>
      <c r="R402" s="161"/>
      <c r="S402" s="161"/>
      <c r="T402" s="161"/>
      <c r="U402" s="161"/>
      <c r="V402" s="161"/>
      <c r="W402" s="161"/>
      <c r="X402" s="161"/>
      <c r="Y402" s="161"/>
      <c r="Z402" s="161"/>
      <c r="AA402" s="161"/>
      <c r="AB402" s="161"/>
      <c r="AC402" s="161"/>
      <c r="AD402" s="161"/>
      <c r="AE402" s="161"/>
      <c r="AF402" s="161"/>
      <c r="AG402" s="161"/>
      <c r="AH402" s="161"/>
      <c r="AI402" s="161"/>
      <c r="AJ402" s="161"/>
      <c r="AK402" s="161"/>
      <c r="AL402" s="161"/>
      <c r="AM402" s="161"/>
      <c r="AN402" s="161"/>
      <c r="AO402" s="161"/>
      <c r="AP402" s="161"/>
      <c r="AQ402" s="161"/>
      <c r="AR402" s="161"/>
      <c r="AS402" s="161"/>
      <c r="AT402" s="161"/>
      <c r="AU402" s="161"/>
      <c r="AV402" s="161"/>
      <c r="AW402" s="161"/>
      <c r="AX402" s="161"/>
      <c r="AY402" s="161"/>
      <c r="AZ402" s="161"/>
      <c r="BA402" s="161"/>
      <c r="BB402" s="161"/>
      <c r="BC402" s="161"/>
      <c r="BD402" s="161"/>
      <c r="BE402" s="161"/>
      <c r="BF402" s="161"/>
      <c r="BG402" s="161"/>
      <c r="BH402" s="161"/>
      <c r="BI402" s="161"/>
      <c r="BJ402" s="161"/>
      <c r="BK402" s="161"/>
      <c r="BL402" s="161"/>
      <c r="BM402" s="161"/>
      <c r="BN402" s="161"/>
      <c r="BO402" s="161"/>
      <c r="BP402" s="161"/>
      <c r="BQ402" s="161"/>
      <c r="BR402" s="161"/>
      <c r="BS402" s="161"/>
      <c r="BT402" s="161"/>
      <c r="BU402" s="161"/>
    </row>
    <row r="403" spans="15:73" x14ac:dyDescent="0.2">
      <c r="O403" s="161"/>
      <c r="P403" s="161"/>
      <c r="Q403" s="161"/>
      <c r="R403" s="161"/>
      <c r="S403" s="161"/>
      <c r="T403" s="161"/>
      <c r="U403" s="161"/>
      <c r="V403" s="161"/>
      <c r="W403" s="161"/>
      <c r="X403" s="161"/>
      <c r="Y403" s="161"/>
      <c r="Z403" s="161"/>
      <c r="AA403" s="161"/>
      <c r="AB403" s="161"/>
      <c r="AC403" s="161"/>
      <c r="AD403" s="161"/>
      <c r="AE403" s="161"/>
      <c r="AF403" s="161"/>
      <c r="AG403" s="161"/>
      <c r="AH403" s="161"/>
      <c r="AI403" s="161"/>
      <c r="AJ403" s="161"/>
      <c r="AK403" s="161"/>
      <c r="AL403" s="161"/>
      <c r="AM403" s="161"/>
      <c r="AN403" s="161"/>
      <c r="AO403" s="161"/>
      <c r="AP403" s="161"/>
      <c r="AQ403" s="161"/>
      <c r="AR403" s="161"/>
      <c r="AS403" s="161"/>
      <c r="AT403" s="161"/>
      <c r="AU403" s="161"/>
      <c r="AV403" s="161"/>
      <c r="AW403" s="161"/>
      <c r="AX403" s="161"/>
      <c r="AY403" s="161"/>
      <c r="AZ403" s="161"/>
      <c r="BA403" s="161"/>
      <c r="BB403" s="161"/>
      <c r="BC403" s="161"/>
      <c r="BD403" s="161"/>
      <c r="BE403" s="161"/>
      <c r="BF403" s="161"/>
      <c r="BG403" s="161"/>
      <c r="BH403" s="161"/>
      <c r="BI403" s="161"/>
      <c r="BJ403" s="161"/>
      <c r="BK403" s="161"/>
      <c r="BL403" s="161"/>
      <c r="BM403" s="161"/>
      <c r="BN403" s="161"/>
      <c r="BO403" s="161"/>
      <c r="BP403" s="161"/>
      <c r="BQ403" s="161"/>
      <c r="BR403" s="161"/>
      <c r="BS403" s="161"/>
      <c r="BT403" s="161"/>
      <c r="BU403" s="161"/>
    </row>
    <row r="404" spans="15:73" x14ac:dyDescent="0.2">
      <c r="O404" s="161"/>
      <c r="P404" s="161"/>
      <c r="Q404" s="161"/>
      <c r="R404" s="161"/>
      <c r="S404" s="161"/>
      <c r="T404" s="161"/>
      <c r="U404" s="161"/>
      <c r="V404" s="161"/>
      <c r="W404" s="161"/>
      <c r="X404" s="161"/>
      <c r="Y404" s="161"/>
      <c r="Z404" s="161"/>
      <c r="AA404" s="161"/>
      <c r="AB404" s="161"/>
      <c r="AC404" s="161"/>
      <c r="AD404" s="161"/>
      <c r="AE404" s="161"/>
      <c r="AF404" s="161"/>
      <c r="AG404" s="161"/>
      <c r="AH404" s="161"/>
      <c r="AI404" s="161"/>
      <c r="AJ404" s="161"/>
      <c r="AK404" s="161"/>
      <c r="AL404" s="161"/>
      <c r="AM404" s="161"/>
      <c r="AN404" s="161"/>
      <c r="AO404" s="161"/>
      <c r="AP404" s="161"/>
      <c r="AQ404" s="161"/>
      <c r="AR404" s="161"/>
      <c r="AS404" s="161"/>
      <c r="AT404" s="161"/>
      <c r="AU404" s="161"/>
      <c r="AV404" s="161"/>
      <c r="AW404" s="161"/>
      <c r="AX404" s="161"/>
      <c r="AY404" s="161"/>
      <c r="AZ404" s="161"/>
      <c r="BA404" s="161"/>
      <c r="BB404" s="161"/>
      <c r="BC404" s="161"/>
      <c r="BD404" s="161"/>
      <c r="BE404" s="161"/>
      <c r="BF404" s="161"/>
      <c r="BG404" s="161"/>
      <c r="BH404" s="161"/>
      <c r="BI404" s="161"/>
      <c r="BJ404" s="161"/>
      <c r="BK404" s="161"/>
      <c r="BL404" s="161"/>
      <c r="BM404" s="161"/>
      <c r="BN404" s="161"/>
      <c r="BO404" s="161"/>
      <c r="BP404" s="161"/>
      <c r="BQ404" s="161"/>
      <c r="BR404" s="161"/>
      <c r="BS404" s="161"/>
      <c r="BT404" s="161"/>
      <c r="BU404" s="161"/>
    </row>
    <row r="405" spans="15:73" x14ac:dyDescent="0.2">
      <c r="O405" s="161"/>
      <c r="P405" s="161"/>
      <c r="Q405" s="161"/>
      <c r="R405" s="161"/>
      <c r="S405" s="161"/>
      <c r="T405" s="161"/>
      <c r="U405" s="161"/>
      <c r="V405" s="161"/>
      <c r="W405" s="161"/>
      <c r="X405" s="161"/>
      <c r="Y405" s="161"/>
      <c r="Z405" s="161"/>
      <c r="AA405" s="161"/>
      <c r="AB405" s="161"/>
      <c r="AC405" s="161"/>
      <c r="AD405" s="161"/>
      <c r="AE405" s="161"/>
      <c r="AF405" s="161"/>
      <c r="AG405" s="161"/>
      <c r="AH405" s="161"/>
      <c r="AI405" s="161"/>
      <c r="AJ405" s="161"/>
      <c r="AK405" s="161"/>
      <c r="AL405" s="161"/>
      <c r="AM405" s="161"/>
      <c r="AN405" s="161"/>
      <c r="AO405" s="161"/>
      <c r="AP405" s="161"/>
      <c r="AQ405" s="161"/>
      <c r="AR405" s="161"/>
      <c r="AS405" s="161"/>
      <c r="AT405" s="161"/>
      <c r="AU405" s="161"/>
      <c r="AV405" s="161"/>
      <c r="AW405" s="161"/>
      <c r="AX405" s="161"/>
      <c r="AY405" s="161"/>
      <c r="AZ405" s="161"/>
      <c r="BA405" s="161"/>
      <c r="BB405" s="161"/>
      <c r="BC405" s="161"/>
      <c r="BD405" s="161"/>
      <c r="BE405" s="161"/>
      <c r="BF405" s="161"/>
      <c r="BG405" s="161"/>
      <c r="BH405" s="161"/>
      <c r="BI405" s="161"/>
      <c r="BJ405" s="161"/>
      <c r="BK405" s="161"/>
      <c r="BL405" s="161"/>
      <c r="BM405" s="161"/>
      <c r="BN405" s="161"/>
      <c r="BO405" s="161"/>
      <c r="BP405" s="161"/>
      <c r="BQ405" s="161"/>
      <c r="BR405" s="161"/>
      <c r="BS405" s="161"/>
      <c r="BT405" s="161"/>
      <c r="BU405" s="161"/>
    </row>
    <row r="406" spans="15:73" x14ac:dyDescent="0.2">
      <c r="O406" s="161"/>
      <c r="P406" s="161"/>
      <c r="Q406" s="161"/>
      <c r="R406" s="161"/>
      <c r="S406" s="161"/>
      <c r="T406" s="161"/>
      <c r="U406" s="161"/>
      <c r="V406" s="161"/>
      <c r="W406" s="161"/>
      <c r="X406" s="161"/>
      <c r="Y406" s="161"/>
      <c r="Z406" s="161"/>
      <c r="AA406" s="161"/>
      <c r="AB406" s="161"/>
      <c r="AC406" s="161"/>
      <c r="AD406" s="161"/>
      <c r="AE406" s="161"/>
      <c r="AF406" s="161"/>
      <c r="AG406" s="161"/>
      <c r="AH406" s="161"/>
      <c r="AI406" s="161"/>
      <c r="AJ406" s="161"/>
      <c r="AK406" s="161"/>
      <c r="AL406" s="161"/>
      <c r="AM406" s="161"/>
      <c r="AN406" s="161"/>
      <c r="AO406" s="161"/>
      <c r="AP406" s="161"/>
      <c r="AQ406" s="161"/>
      <c r="AR406" s="161"/>
      <c r="AS406" s="161"/>
      <c r="AT406" s="161"/>
      <c r="AU406" s="161"/>
      <c r="AV406" s="161"/>
      <c r="AW406" s="161"/>
      <c r="AX406" s="161"/>
      <c r="AY406" s="161"/>
      <c r="AZ406" s="161"/>
      <c r="BA406" s="161"/>
      <c r="BB406" s="161"/>
      <c r="BC406" s="161"/>
      <c r="BD406" s="161"/>
      <c r="BE406" s="161"/>
      <c r="BF406" s="161"/>
      <c r="BG406" s="161"/>
      <c r="BH406" s="161"/>
      <c r="BI406" s="161"/>
      <c r="BJ406" s="161"/>
      <c r="BK406" s="161"/>
      <c r="BL406" s="161"/>
      <c r="BM406" s="161"/>
      <c r="BN406" s="161"/>
      <c r="BO406" s="161"/>
      <c r="BP406" s="161"/>
      <c r="BQ406" s="161"/>
      <c r="BR406" s="161"/>
      <c r="BS406" s="161"/>
      <c r="BT406" s="161"/>
      <c r="BU406" s="161"/>
    </row>
    <row r="407" spans="15:73" x14ac:dyDescent="0.2">
      <c r="O407" s="161"/>
      <c r="P407" s="161"/>
      <c r="Q407" s="161"/>
      <c r="R407" s="161"/>
      <c r="S407" s="161"/>
      <c r="T407" s="161"/>
      <c r="U407" s="161"/>
      <c r="V407" s="161"/>
      <c r="W407" s="161"/>
      <c r="X407" s="161"/>
      <c r="Y407" s="161"/>
      <c r="Z407" s="161"/>
      <c r="AA407" s="161"/>
      <c r="AB407" s="161"/>
      <c r="AC407" s="161"/>
      <c r="AD407" s="161"/>
      <c r="AE407" s="161"/>
      <c r="AF407" s="161"/>
      <c r="AG407" s="161"/>
      <c r="AH407" s="161"/>
      <c r="AI407" s="161"/>
      <c r="AJ407" s="161"/>
      <c r="AK407" s="161"/>
      <c r="AL407" s="161"/>
      <c r="AM407" s="161"/>
      <c r="AN407" s="161"/>
      <c r="AO407" s="161"/>
      <c r="AP407" s="161"/>
      <c r="AQ407" s="161"/>
      <c r="AR407" s="161"/>
      <c r="AS407" s="161"/>
      <c r="AT407" s="161"/>
      <c r="AU407" s="161"/>
      <c r="AV407" s="161"/>
      <c r="AW407" s="161"/>
      <c r="AX407" s="161"/>
      <c r="AY407" s="161"/>
      <c r="AZ407" s="161"/>
      <c r="BA407" s="161"/>
      <c r="BB407" s="161"/>
      <c r="BC407" s="161"/>
      <c r="BD407" s="161"/>
      <c r="BE407" s="161"/>
      <c r="BF407" s="161"/>
      <c r="BG407" s="161"/>
      <c r="BH407" s="161"/>
      <c r="BI407" s="161"/>
      <c r="BJ407" s="161"/>
      <c r="BK407" s="161"/>
      <c r="BL407" s="161"/>
      <c r="BM407" s="161"/>
      <c r="BN407" s="161"/>
      <c r="BO407" s="161"/>
      <c r="BP407" s="161"/>
      <c r="BQ407" s="161"/>
      <c r="BR407" s="161"/>
      <c r="BS407" s="161"/>
      <c r="BT407" s="161"/>
      <c r="BU407" s="161"/>
    </row>
    <row r="408" spans="15:73" x14ac:dyDescent="0.2">
      <c r="O408" s="161"/>
      <c r="P408" s="161"/>
      <c r="Q408" s="161"/>
      <c r="R408" s="161"/>
      <c r="S408" s="161"/>
      <c r="T408" s="161"/>
      <c r="U408" s="161"/>
      <c r="V408" s="161"/>
      <c r="W408" s="161"/>
      <c r="X408" s="161"/>
      <c r="Y408" s="161"/>
      <c r="Z408" s="161"/>
      <c r="AA408" s="161"/>
      <c r="AB408" s="161"/>
      <c r="AC408" s="161"/>
      <c r="AD408" s="161"/>
      <c r="AE408" s="161"/>
      <c r="AF408" s="161"/>
      <c r="AG408" s="161"/>
      <c r="AH408" s="161"/>
      <c r="AI408" s="161"/>
      <c r="AJ408" s="161"/>
      <c r="AK408" s="161"/>
      <c r="AL408" s="161"/>
      <c r="AM408" s="161"/>
      <c r="AN408" s="161"/>
      <c r="AO408" s="161"/>
      <c r="AP408" s="161"/>
      <c r="AQ408" s="161"/>
      <c r="AR408" s="161"/>
      <c r="AS408" s="161"/>
      <c r="AT408" s="161"/>
      <c r="AU408" s="161"/>
      <c r="AV408" s="161"/>
      <c r="AW408" s="161"/>
      <c r="AX408" s="161"/>
      <c r="AY408" s="161"/>
      <c r="AZ408" s="161"/>
      <c r="BA408" s="161"/>
      <c r="BB408" s="161"/>
      <c r="BC408" s="161"/>
      <c r="BD408" s="161"/>
      <c r="BE408" s="161"/>
      <c r="BF408" s="161"/>
      <c r="BG408" s="161"/>
      <c r="BH408" s="161"/>
      <c r="BI408" s="161"/>
      <c r="BJ408" s="161"/>
      <c r="BK408" s="161"/>
      <c r="BL408" s="161"/>
      <c r="BM408" s="161"/>
      <c r="BN408" s="161"/>
      <c r="BO408" s="161"/>
      <c r="BP408" s="161"/>
      <c r="BQ408" s="161"/>
      <c r="BR408" s="161"/>
      <c r="BS408" s="161"/>
      <c r="BT408" s="161"/>
      <c r="BU408" s="161"/>
    </row>
    <row r="409" spans="15:73" x14ac:dyDescent="0.2">
      <c r="O409" s="161"/>
      <c r="P409" s="161"/>
      <c r="Q409" s="161"/>
      <c r="R409" s="161"/>
      <c r="S409" s="161"/>
      <c r="T409" s="161"/>
      <c r="U409" s="161"/>
      <c r="V409" s="161"/>
      <c r="W409" s="161"/>
      <c r="X409" s="161"/>
      <c r="Y409" s="161"/>
      <c r="Z409" s="161"/>
      <c r="AA409" s="161"/>
      <c r="AB409" s="161"/>
      <c r="AC409" s="161"/>
      <c r="AD409" s="161"/>
      <c r="AE409" s="161"/>
      <c r="AF409" s="161"/>
      <c r="AG409" s="161"/>
      <c r="AH409" s="161"/>
      <c r="AI409" s="161"/>
      <c r="AJ409" s="161"/>
      <c r="AK409" s="161"/>
      <c r="AL409" s="161"/>
      <c r="AM409" s="161"/>
      <c r="AN409" s="161"/>
      <c r="AO409" s="161"/>
      <c r="AP409" s="161"/>
      <c r="AQ409" s="161"/>
      <c r="AR409" s="161"/>
      <c r="AS409" s="161"/>
      <c r="AT409" s="161"/>
      <c r="AU409" s="161"/>
      <c r="AV409" s="161"/>
      <c r="AW409" s="161"/>
      <c r="AX409" s="161"/>
      <c r="AY409" s="161"/>
      <c r="AZ409" s="161"/>
      <c r="BA409" s="161"/>
      <c r="BB409" s="161"/>
      <c r="BC409" s="161"/>
      <c r="BD409" s="161"/>
      <c r="BE409" s="161"/>
      <c r="BF409" s="161"/>
      <c r="BG409" s="161"/>
      <c r="BH409" s="161"/>
      <c r="BI409" s="161"/>
      <c r="BJ409" s="161"/>
      <c r="BK409" s="161"/>
      <c r="BL409" s="161"/>
      <c r="BM409" s="161"/>
      <c r="BN409" s="161"/>
      <c r="BO409" s="161"/>
      <c r="BP409" s="161"/>
      <c r="BQ409" s="161"/>
      <c r="BR409" s="161"/>
      <c r="BS409" s="161"/>
      <c r="BT409" s="161"/>
      <c r="BU409" s="161"/>
    </row>
    <row r="410" spans="15:73" x14ac:dyDescent="0.2">
      <c r="O410" s="161"/>
      <c r="P410" s="161"/>
      <c r="Q410" s="161"/>
      <c r="R410" s="161"/>
      <c r="S410" s="161"/>
      <c r="T410" s="161"/>
      <c r="U410" s="161"/>
      <c r="V410" s="161"/>
      <c r="W410" s="161"/>
      <c r="X410" s="161"/>
      <c r="Y410" s="161"/>
      <c r="Z410" s="161"/>
      <c r="AA410" s="161"/>
      <c r="AB410" s="161"/>
      <c r="AC410" s="161"/>
      <c r="AD410" s="161"/>
      <c r="AE410" s="161"/>
      <c r="AF410" s="161"/>
      <c r="AG410" s="161"/>
      <c r="AH410" s="161"/>
      <c r="AI410" s="161"/>
      <c r="AJ410" s="161"/>
      <c r="AK410" s="161"/>
      <c r="AL410" s="161"/>
      <c r="AM410" s="161"/>
      <c r="AN410" s="161"/>
      <c r="AO410" s="161"/>
      <c r="AP410" s="161"/>
      <c r="AQ410" s="161"/>
      <c r="AR410" s="161"/>
      <c r="AS410" s="161"/>
      <c r="AT410" s="161"/>
      <c r="AU410" s="161"/>
      <c r="AV410" s="161"/>
      <c r="AW410" s="161"/>
      <c r="AX410" s="161"/>
      <c r="AY410" s="161"/>
      <c r="AZ410" s="161"/>
      <c r="BA410" s="161"/>
      <c r="BB410" s="161"/>
      <c r="BC410" s="161"/>
      <c r="BD410" s="161"/>
      <c r="BE410" s="161"/>
      <c r="BF410" s="161"/>
      <c r="BG410" s="161"/>
      <c r="BH410" s="161"/>
      <c r="BI410" s="161"/>
      <c r="BJ410" s="161"/>
      <c r="BK410" s="161"/>
      <c r="BL410" s="161"/>
      <c r="BM410" s="161"/>
      <c r="BN410" s="161"/>
      <c r="BO410" s="161"/>
      <c r="BP410" s="161"/>
      <c r="BQ410" s="161"/>
      <c r="BR410" s="161"/>
      <c r="BS410" s="161"/>
      <c r="BT410" s="161"/>
      <c r="BU410" s="161"/>
    </row>
    <row r="411" spans="15:73" x14ac:dyDescent="0.2">
      <c r="O411" s="161"/>
      <c r="P411" s="161"/>
      <c r="Q411" s="161"/>
      <c r="R411" s="161"/>
      <c r="S411" s="161"/>
      <c r="T411" s="161"/>
      <c r="U411" s="161"/>
      <c r="V411" s="161"/>
      <c r="W411" s="161"/>
      <c r="X411" s="161"/>
      <c r="Y411" s="161"/>
      <c r="Z411" s="161"/>
      <c r="AA411" s="161"/>
      <c r="AB411" s="161"/>
      <c r="AC411" s="161"/>
      <c r="AD411" s="161"/>
      <c r="AE411" s="161"/>
      <c r="AF411" s="161"/>
      <c r="AG411" s="161"/>
      <c r="AH411" s="161"/>
      <c r="AI411" s="161"/>
      <c r="AJ411" s="161"/>
      <c r="AK411" s="161"/>
      <c r="AL411" s="161"/>
      <c r="AM411" s="161"/>
      <c r="AN411" s="161"/>
      <c r="AO411" s="161"/>
      <c r="AP411" s="161"/>
      <c r="AQ411" s="161"/>
      <c r="AR411" s="161"/>
      <c r="AS411" s="161"/>
      <c r="AT411" s="161"/>
      <c r="AU411" s="161"/>
      <c r="AV411" s="161"/>
      <c r="AW411" s="161"/>
      <c r="AX411" s="161"/>
      <c r="AY411" s="161"/>
      <c r="AZ411" s="161"/>
      <c r="BA411" s="161"/>
      <c r="BB411" s="161"/>
      <c r="BC411" s="161"/>
      <c r="BD411" s="161"/>
      <c r="BE411" s="161"/>
      <c r="BF411" s="161"/>
      <c r="BG411" s="161"/>
      <c r="BH411" s="161"/>
      <c r="BI411" s="161"/>
      <c r="BJ411" s="161"/>
      <c r="BK411" s="161"/>
      <c r="BL411" s="161"/>
      <c r="BM411" s="161"/>
      <c r="BN411" s="161"/>
      <c r="BO411" s="161"/>
      <c r="BP411" s="161"/>
      <c r="BQ411" s="161"/>
      <c r="BR411" s="161"/>
      <c r="BS411" s="161"/>
      <c r="BT411" s="161"/>
      <c r="BU411" s="161"/>
    </row>
    <row r="412" spans="15:73" x14ac:dyDescent="0.2">
      <c r="O412" s="161"/>
      <c r="P412" s="161"/>
      <c r="Q412" s="161"/>
      <c r="R412" s="161"/>
      <c r="S412" s="161"/>
      <c r="T412" s="161"/>
      <c r="U412" s="161"/>
      <c r="V412" s="161"/>
      <c r="W412" s="161"/>
      <c r="X412" s="161"/>
      <c r="Y412" s="161"/>
      <c r="Z412" s="161"/>
      <c r="AA412" s="161"/>
      <c r="AB412" s="161"/>
      <c r="AC412" s="161"/>
      <c r="AD412" s="161"/>
      <c r="AE412" s="161"/>
      <c r="AF412" s="161"/>
      <c r="AG412" s="161"/>
      <c r="AH412" s="161"/>
      <c r="AI412" s="161"/>
      <c r="AJ412" s="161"/>
      <c r="AK412" s="161"/>
      <c r="AL412" s="161"/>
      <c r="AM412" s="161"/>
      <c r="AN412" s="161"/>
      <c r="AO412" s="161"/>
      <c r="AP412" s="161"/>
      <c r="AQ412" s="161"/>
      <c r="AR412" s="161"/>
      <c r="AS412" s="161"/>
      <c r="AT412" s="161"/>
      <c r="AU412" s="161"/>
      <c r="AV412" s="161"/>
      <c r="AW412" s="161"/>
      <c r="AX412" s="161"/>
      <c r="AY412" s="161"/>
      <c r="AZ412" s="161"/>
      <c r="BA412" s="161"/>
      <c r="BB412" s="161"/>
      <c r="BC412" s="161"/>
      <c r="BD412" s="161"/>
      <c r="BE412" s="161"/>
      <c r="BF412" s="161"/>
      <c r="BG412" s="161"/>
      <c r="BH412" s="161"/>
      <c r="BI412" s="161"/>
      <c r="BJ412" s="161"/>
      <c r="BK412" s="161"/>
      <c r="BL412" s="161"/>
      <c r="BM412" s="161"/>
      <c r="BN412" s="161"/>
      <c r="BO412" s="161"/>
      <c r="BP412" s="161"/>
      <c r="BQ412" s="161"/>
      <c r="BR412" s="161"/>
      <c r="BS412" s="161"/>
      <c r="BT412" s="161"/>
      <c r="BU412" s="161"/>
    </row>
    <row r="413" spans="15:73" x14ac:dyDescent="0.2">
      <c r="O413" s="161"/>
      <c r="P413" s="161"/>
      <c r="Q413" s="161"/>
      <c r="R413" s="161"/>
      <c r="S413" s="161"/>
      <c r="T413" s="161"/>
      <c r="U413" s="161"/>
      <c r="V413" s="161"/>
      <c r="W413" s="161"/>
      <c r="X413" s="161"/>
      <c r="Y413" s="161"/>
      <c r="Z413" s="161"/>
      <c r="AA413" s="161"/>
      <c r="AB413" s="161"/>
      <c r="AC413" s="161"/>
      <c r="AD413" s="161"/>
      <c r="AE413" s="161"/>
      <c r="AF413" s="161"/>
      <c r="AG413" s="161"/>
      <c r="AH413" s="161"/>
      <c r="AI413" s="161"/>
      <c r="AJ413" s="161"/>
      <c r="AK413" s="161"/>
      <c r="AL413" s="161"/>
      <c r="AM413" s="161"/>
      <c r="AN413" s="161"/>
      <c r="AO413" s="161"/>
      <c r="AP413" s="161"/>
      <c r="AQ413" s="161"/>
      <c r="AR413" s="161"/>
      <c r="AS413" s="161"/>
      <c r="AT413" s="161"/>
      <c r="AU413" s="161"/>
      <c r="AV413" s="161"/>
      <c r="AW413" s="161"/>
      <c r="AX413" s="161"/>
      <c r="AY413" s="161"/>
      <c r="AZ413" s="161"/>
      <c r="BA413" s="161"/>
      <c r="BB413" s="161"/>
      <c r="BC413" s="161"/>
      <c r="BD413" s="161"/>
      <c r="BE413" s="161"/>
      <c r="BF413" s="161"/>
      <c r="BG413" s="161"/>
      <c r="BH413" s="161"/>
      <c r="BI413" s="161"/>
      <c r="BJ413" s="161"/>
      <c r="BK413" s="161"/>
      <c r="BL413" s="161"/>
      <c r="BM413" s="161"/>
      <c r="BN413" s="161"/>
      <c r="BO413" s="161"/>
      <c r="BP413" s="161"/>
      <c r="BQ413" s="161"/>
      <c r="BR413" s="161"/>
      <c r="BS413" s="161"/>
      <c r="BT413" s="161"/>
      <c r="BU413" s="161"/>
    </row>
    <row r="414" spans="15:73" x14ac:dyDescent="0.2">
      <c r="O414" s="161"/>
      <c r="P414" s="161"/>
      <c r="Q414" s="161"/>
      <c r="R414" s="161"/>
      <c r="S414" s="161"/>
      <c r="T414" s="161"/>
      <c r="U414" s="161"/>
      <c r="V414" s="161"/>
      <c r="W414" s="161"/>
      <c r="X414" s="161"/>
      <c r="Y414" s="161"/>
      <c r="Z414" s="161"/>
      <c r="AA414" s="161"/>
      <c r="AB414" s="161"/>
      <c r="AC414" s="161"/>
      <c r="AD414" s="161"/>
      <c r="AE414" s="161"/>
      <c r="AF414" s="161"/>
      <c r="AG414" s="161"/>
      <c r="AH414" s="161"/>
      <c r="AI414" s="161"/>
      <c r="AJ414" s="161"/>
      <c r="AK414" s="161"/>
      <c r="AL414" s="161"/>
      <c r="AM414" s="161"/>
      <c r="AN414" s="161"/>
      <c r="AO414" s="161"/>
      <c r="AP414" s="161"/>
      <c r="AQ414" s="161"/>
      <c r="AR414" s="161"/>
      <c r="AS414" s="161"/>
      <c r="AT414" s="161"/>
      <c r="AU414" s="161"/>
      <c r="AV414" s="161"/>
      <c r="AW414" s="161"/>
      <c r="AX414" s="161"/>
      <c r="AY414" s="161"/>
      <c r="AZ414" s="161"/>
      <c r="BA414" s="161"/>
      <c r="BB414" s="161"/>
      <c r="BC414" s="161"/>
      <c r="BD414" s="161"/>
      <c r="BE414" s="161"/>
      <c r="BF414" s="161"/>
      <c r="BG414" s="161"/>
      <c r="BH414" s="161"/>
      <c r="BI414" s="161"/>
      <c r="BJ414" s="161"/>
      <c r="BK414" s="161"/>
      <c r="BL414" s="161"/>
      <c r="BM414" s="161"/>
      <c r="BN414" s="161"/>
      <c r="BO414" s="161"/>
      <c r="BP414" s="161"/>
      <c r="BQ414" s="161"/>
      <c r="BR414" s="161"/>
      <c r="BS414" s="161"/>
      <c r="BT414" s="161"/>
      <c r="BU414" s="161"/>
    </row>
    <row r="415" spans="15:73" x14ac:dyDescent="0.2">
      <c r="O415" s="161"/>
      <c r="P415" s="161"/>
      <c r="Q415" s="161"/>
      <c r="R415" s="161"/>
      <c r="S415" s="161"/>
      <c r="T415" s="161"/>
      <c r="U415" s="161"/>
      <c r="V415" s="161"/>
      <c r="W415" s="161"/>
      <c r="X415" s="161"/>
      <c r="Y415" s="161"/>
      <c r="Z415" s="161"/>
      <c r="AA415" s="161"/>
      <c r="AB415" s="161"/>
      <c r="AC415" s="161"/>
      <c r="AD415" s="161"/>
      <c r="AE415" s="161"/>
      <c r="AF415" s="161"/>
      <c r="AG415" s="161"/>
      <c r="AH415" s="161"/>
      <c r="AI415" s="161"/>
      <c r="AJ415" s="161"/>
      <c r="AK415" s="161"/>
      <c r="AL415" s="161"/>
      <c r="AM415" s="161"/>
      <c r="AN415" s="161"/>
      <c r="AO415" s="161"/>
      <c r="AP415" s="161"/>
      <c r="AQ415" s="161"/>
      <c r="AR415" s="161"/>
      <c r="AS415" s="161"/>
      <c r="AT415" s="161"/>
      <c r="AU415" s="161"/>
      <c r="AV415" s="161"/>
      <c r="AW415" s="161"/>
      <c r="AX415" s="161"/>
      <c r="AY415" s="161"/>
      <c r="AZ415" s="161"/>
      <c r="BA415" s="161"/>
      <c r="BB415" s="161"/>
      <c r="BC415" s="161"/>
      <c r="BD415" s="161"/>
      <c r="BE415" s="161"/>
      <c r="BF415" s="161"/>
      <c r="BG415" s="161"/>
      <c r="BH415" s="161"/>
      <c r="BI415" s="161"/>
      <c r="BJ415" s="161"/>
      <c r="BK415" s="161"/>
      <c r="BL415" s="161"/>
      <c r="BM415" s="161"/>
      <c r="BN415" s="161"/>
      <c r="BO415" s="161"/>
      <c r="BP415" s="161"/>
      <c r="BQ415" s="161"/>
      <c r="BR415" s="161"/>
      <c r="BS415" s="161"/>
      <c r="BT415" s="161"/>
      <c r="BU415" s="161"/>
    </row>
    <row r="416" spans="15:73" x14ac:dyDescent="0.2">
      <c r="O416" s="161"/>
      <c r="P416" s="161"/>
      <c r="Q416" s="161"/>
      <c r="R416" s="161"/>
      <c r="S416" s="161"/>
      <c r="T416" s="161"/>
      <c r="U416" s="161"/>
      <c r="V416" s="161"/>
      <c r="W416" s="161"/>
      <c r="X416" s="161"/>
      <c r="Y416" s="161"/>
      <c r="Z416" s="161"/>
      <c r="AA416" s="161"/>
      <c r="AB416" s="161"/>
      <c r="AC416" s="161"/>
      <c r="AD416" s="161"/>
      <c r="AE416" s="161"/>
      <c r="AF416" s="161"/>
      <c r="AG416" s="161"/>
      <c r="AH416" s="161"/>
      <c r="AI416" s="161"/>
      <c r="AJ416" s="161"/>
      <c r="AK416" s="161"/>
      <c r="AL416" s="161"/>
      <c r="AM416" s="161"/>
      <c r="AN416" s="161"/>
      <c r="AO416" s="161"/>
      <c r="AP416" s="161"/>
      <c r="AQ416" s="161"/>
      <c r="AR416" s="161"/>
      <c r="AS416" s="161"/>
      <c r="AT416" s="161"/>
      <c r="AU416" s="161"/>
      <c r="AV416" s="161"/>
      <c r="AW416" s="161"/>
      <c r="AX416" s="161"/>
      <c r="AY416" s="161"/>
      <c r="AZ416" s="161"/>
      <c r="BA416" s="161"/>
      <c r="BB416" s="161"/>
      <c r="BC416" s="161"/>
      <c r="BD416" s="161"/>
      <c r="BE416" s="161"/>
      <c r="BF416" s="161"/>
      <c r="BG416" s="161"/>
      <c r="BH416" s="161"/>
      <c r="BI416" s="161"/>
      <c r="BJ416" s="161"/>
      <c r="BK416" s="161"/>
      <c r="BL416" s="161"/>
      <c r="BM416" s="161"/>
      <c r="BN416" s="161"/>
      <c r="BO416" s="161"/>
      <c r="BP416" s="161"/>
      <c r="BQ416" s="161"/>
      <c r="BR416" s="161"/>
      <c r="BS416" s="161"/>
      <c r="BT416" s="161"/>
      <c r="BU416" s="161"/>
    </row>
    <row r="417" spans="15:73" x14ac:dyDescent="0.2">
      <c r="O417" s="161"/>
      <c r="P417" s="161"/>
      <c r="Q417" s="161"/>
      <c r="R417" s="161"/>
      <c r="S417" s="161"/>
      <c r="T417" s="161"/>
      <c r="U417" s="161"/>
      <c r="V417" s="161"/>
      <c r="W417" s="161"/>
      <c r="X417" s="161"/>
      <c r="Y417" s="161"/>
      <c r="Z417" s="161"/>
      <c r="AA417" s="161"/>
      <c r="AB417" s="161"/>
      <c r="AC417" s="161"/>
      <c r="AD417" s="161"/>
      <c r="AE417" s="161"/>
      <c r="AF417" s="161"/>
      <c r="AG417" s="161"/>
      <c r="AH417" s="161"/>
      <c r="AI417" s="161"/>
      <c r="AJ417" s="161"/>
      <c r="AK417" s="161"/>
      <c r="AL417" s="161"/>
      <c r="AM417" s="161"/>
      <c r="AN417" s="161"/>
      <c r="AO417" s="161"/>
      <c r="AP417" s="161"/>
      <c r="AQ417" s="161"/>
      <c r="AR417" s="161"/>
      <c r="AS417" s="161"/>
      <c r="AT417" s="161"/>
      <c r="AU417" s="161"/>
      <c r="AV417" s="161"/>
      <c r="AW417" s="161"/>
      <c r="AX417" s="161"/>
      <c r="AY417" s="161"/>
      <c r="AZ417" s="161"/>
      <c r="BA417" s="161"/>
      <c r="BB417" s="161"/>
      <c r="BC417" s="161"/>
      <c r="BD417" s="161"/>
      <c r="BE417" s="161"/>
      <c r="BF417" s="161"/>
      <c r="BG417" s="161"/>
      <c r="BH417" s="161"/>
      <c r="BI417" s="161"/>
      <c r="BJ417" s="161"/>
      <c r="BK417" s="161"/>
      <c r="BL417" s="161"/>
      <c r="BM417" s="161"/>
      <c r="BN417" s="161"/>
      <c r="BO417" s="161"/>
      <c r="BP417" s="161"/>
      <c r="BQ417" s="161"/>
      <c r="BR417" s="161"/>
      <c r="BS417" s="161"/>
      <c r="BT417" s="161"/>
      <c r="BU417" s="161"/>
    </row>
    <row r="418" spans="15:73" x14ac:dyDescent="0.2">
      <c r="O418" s="161"/>
      <c r="P418" s="161"/>
      <c r="Q418" s="161"/>
      <c r="R418" s="161"/>
      <c r="S418" s="161"/>
      <c r="T418" s="161"/>
      <c r="U418" s="161"/>
      <c r="V418" s="161"/>
      <c r="W418" s="161"/>
      <c r="X418" s="161"/>
      <c r="Y418" s="161"/>
      <c r="Z418" s="161"/>
      <c r="AA418" s="161"/>
      <c r="AB418" s="161"/>
      <c r="AC418" s="161"/>
      <c r="AD418" s="161"/>
      <c r="AE418" s="161"/>
      <c r="AF418" s="161"/>
      <c r="AG418" s="161"/>
      <c r="AH418" s="161"/>
      <c r="AI418" s="161"/>
      <c r="AJ418" s="161"/>
      <c r="AK418" s="161"/>
      <c r="AL418" s="161"/>
      <c r="AM418" s="161"/>
      <c r="AN418" s="161"/>
      <c r="AO418" s="161"/>
      <c r="AP418" s="161"/>
      <c r="AQ418" s="161"/>
      <c r="AR418" s="161"/>
      <c r="AS418" s="161"/>
      <c r="AT418" s="161"/>
      <c r="AU418" s="161"/>
      <c r="AV418" s="161"/>
      <c r="AW418" s="161"/>
      <c r="AX418" s="161"/>
      <c r="AY418" s="161"/>
      <c r="AZ418" s="161"/>
      <c r="BA418" s="161"/>
      <c r="BB418" s="161"/>
      <c r="BC418" s="161"/>
      <c r="BD418" s="161"/>
      <c r="BE418" s="161"/>
      <c r="BF418" s="161"/>
      <c r="BG418" s="161"/>
      <c r="BH418" s="161"/>
      <c r="BI418" s="161"/>
      <c r="BJ418" s="161"/>
      <c r="BK418" s="161"/>
      <c r="BL418" s="161"/>
      <c r="BM418" s="161"/>
      <c r="BN418" s="161"/>
      <c r="BO418" s="161"/>
      <c r="BP418" s="161"/>
      <c r="BQ418" s="161"/>
      <c r="BR418" s="161"/>
      <c r="BS418" s="161"/>
      <c r="BT418" s="161"/>
      <c r="BU418" s="161"/>
    </row>
    <row r="419" spans="15:73" x14ac:dyDescent="0.2">
      <c r="O419" s="161"/>
      <c r="P419" s="161"/>
      <c r="Q419" s="161"/>
      <c r="R419" s="161"/>
      <c r="S419" s="161"/>
      <c r="T419" s="161"/>
      <c r="U419" s="161"/>
      <c r="V419" s="161"/>
      <c r="W419" s="161"/>
      <c r="X419" s="161"/>
      <c r="Y419" s="161"/>
      <c r="Z419" s="161"/>
      <c r="AA419" s="161"/>
      <c r="AB419" s="161"/>
      <c r="AC419" s="161"/>
      <c r="AD419" s="161"/>
      <c r="AE419" s="161"/>
      <c r="AF419" s="161"/>
      <c r="AG419" s="161"/>
      <c r="AH419" s="161"/>
      <c r="AI419" s="161"/>
      <c r="AJ419" s="161"/>
      <c r="AK419" s="161"/>
      <c r="AL419" s="161"/>
      <c r="AM419" s="161"/>
      <c r="AN419" s="161"/>
      <c r="AO419" s="161"/>
      <c r="AP419" s="161"/>
      <c r="AQ419" s="161"/>
      <c r="AR419" s="161"/>
      <c r="AS419" s="161"/>
      <c r="AT419" s="161"/>
      <c r="AU419" s="161"/>
      <c r="AV419" s="161"/>
      <c r="AW419" s="161"/>
      <c r="AX419" s="161"/>
      <c r="AY419" s="161"/>
      <c r="AZ419" s="161"/>
      <c r="BA419" s="161"/>
      <c r="BB419" s="161"/>
      <c r="BC419" s="161"/>
      <c r="BD419" s="161"/>
      <c r="BE419" s="161"/>
      <c r="BF419" s="161"/>
      <c r="BG419" s="161"/>
      <c r="BH419" s="161"/>
      <c r="BI419" s="161"/>
      <c r="BJ419" s="161"/>
      <c r="BK419" s="161"/>
      <c r="BL419" s="161"/>
      <c r="BM419" s="161"/>
      <c r="BN419" s="161"/>
      <c r="BO419" s="161"/>
      <c r="BP419" s="161"/>
      <c r="BQ419" s="161"/>
      <c r="BR419" s="161"/>
      <c r="BS419" s="161"/>
      <c r="BT419" s="161"/>
      <c r="BU419" s="161"/>
    </row>
    <row r="420" spans="15:73" x14ac:dyDescent="0.2">
      <c r="O420" s="161"/>
      <c r="P420" s="161"/>
      <c r="Q420" s="161"/>
      <c r="R420" s="161"/>
      <c r="S420" s="161"/>
      <c r="T420" s="161"/>
      <c r="U420" s="161"/>
      <c r="V420" s="161"/>
      <c r="W420" s="161"/>
      <c r="X420" s="161"/>
      <c r="Y420" s="161"/>
      <c r="Z420" s="161"/>
      <c r="AA420" s="161"/>
      <c r="AB420" s="161"/>
      <c r="AC420" s="161"/>
      <c r="AD420" s="161"/>
      <c r="AE420" s="161"/>
      <c r="AF420" s="161"/>
      <c r="AG420" s="161"/>
      <c r="AH420" s="161"/>
      <c r="AI420" s="161"/>
      <c r="AJ420" s="161"/>
      <c r="AK420" s="161"/>
      <c r="AL420" s="161"/>
      <c r="AM420" s="161"/>
      <c r="AN420" s="161"/>
      <c r="AO420" s="161"/>
      <c r="AP420" s="161"/>
      <c r="AQ420" s="161"/>
      <c r="AR420" s="161"/>
      <c r="AS420" s="161"/>
      <c r="AT420" s="161"/>
      <c r="AU420" s="161"/>
      <c r="AV420" s="161"/>
      <c r="AW420" s="161"/>
      <c r="AX420" s="161"/>
      <c r="AY420" s="161"/>
      <c r="AZ420" s="161"/>
      <c r="BA420" s="161"/>
      <c r="BB420" s="161"/>
      <c r="BC420" s="161"/>
      <c r="BD420" s="161"/>
      <c r="BE420" s="161"/>
      <c r="BF420" s="161"/>
      <c r="BG420" s="161"/>
      <c r="BH420" s="161"/>
      <c r="BI420" s="161"/>
      <c r="BJ420" s="161"/>
      <c r="BK420" s="161"/>
      <c r="BL420" s="161"/>
      <c r="BM420" s="161"/>
      <c r="BN420" s="161"/>
      <c r="BO420" s="161"/>
      <c r="BP420" s="161"/>
      <c r="BQ420" s="161"/>
      <c r="BR420" s="161"/>
      <c r="BS420" s="161"/>
      <c r="BT420" s="161"/>
      <c r="BU420" s="161"/>
    </row>
    <row r="421" spans="15:73" x14ac:dyDescent="0.2">
      <c r="O421" s="161"/>
      <c r="P421" s="161"/>
      <c r="Q421" s="161"/>
      <c r="R421" s="161"/>
      <c r="S421" s="161"/>
      <c r="T421" s="161"/>
      <c r="U421" s="161"/>
      <c r="V421" s="161"/>
      <c r="W421" s="161"/>
      <c r="X421" s="161"/>
      <c r="Y421" s="161"/>
      <c r="Z421" s="161"/>
      <c r="AA421" s="161"/>
      <c r="AB421" s="161"/>
      <c r="AC421" s="161"/>
      <c r="AD421" s="161"/>
      <c r="AE421" s="161"/>
      <c r="AF421" s="161"/>
      <c r="AG421" s="161"/>
      <c r="AH421" s="161"/>
      <c r="AI421" s="161"/>
      <c r="AJ421" s="161"/>
      <c r="AK421" s="161"/>
      <c r="AL421" s="161"/>
      <c r="AM421" s="161"/>
      <c r="AN421" s="161"/>
      <c r="AO421" s="161"/>
      <c r="AP421" s="161"/>
      <c r="AQ421" s="161"/>
      <c r="AR421" s="161"/>
      <c r="AS421" s="161"/>
      <c r="AT421" s="161"/>
      <c r="AU421" s="161"/>
      <c r="AV421" s="161"/>
      <c r="AW421" s="161"/>
      <c r="AX421" s="161"/>
      <c r="AY421" s="161"/>
      <c r="AZ421" s="161"/>
      <c r="BA421" s="161"/>
      <c r="BB421" s="161"/>
      <c r="BC421" s="161"/>
      <c r="BD421" s="161"/>
      <c r="BE421" s="161"/>
      <c r="BF421" s="161"/>
      <c r="BG421" s="161"/>
      <c r="BH421" s="161"/>
      <c r="BI421" s="161"/>
      <c r="BJ421" s="161"/>
      <c r="BK421" s="161"/>
      <c r="BL421" s="161"/>
      <c r="BM421" s="161"/>
      <c r="BN421" s="161"/>
      <c r="BO421" s="161"/>
      <c r="BP421" s="161"/>
      <c r="BQ421" s="161"/>
      <c r="BR421" s="161"/>
      <c r="BS421" s="161"/>
      <c r="BT421" s="161"/>
      <c r="BU421" s="161"/>
    </row>
    <row r="422" spans="15:73" x14ac:dyDescent="0.2">
      <c r="O422" s="161"/>
      <c r="P422" s="161"/>
      <c r="Q422" s="161"/>
      <c r="R422" s="161"/>
      <c r="S422" s="161"/>
      <c r="T422" s="161"/>
      <c r="U422" s="161"/>
      <c r="V422" s="161"/>
      <c r="W422" s="161"/>
      <c r="X422" s="161"/>
      <c r="Y422" s="161"/>
      <c r="Z422" s="161"/>
      <c r="AA422" s="161"/>
      <c r="AB422" s="161"/>
      <c r="AC422" s="161"/>
      <c r="AD422" s="161"/>
      <c r="AE422" s="161"/>
      <c r="AF422" s="161"/>
      <c r="AG422" s="161"/>
      <c r="AH422" s="161"/>
      <c r="AI422" s="161"/>
      <c r="AJ422" s="161"/>
      <c r="AK422" s="161"/>
      <c r="AL422" s="161"/>
      <c r="AM422" s="161"/>
      <c r="AN422" s="161"/>
      <c r="AO422" s="161"/>
      <c r="AP422" s="161"/>
      <c r="AQ422" s="161"/>
      <c r="AR422" s="161"/>
      <c r="AS422" s="161"/>
      <c r="AT422" s="161"/>
      <c r="AU422" s="161"/>
      <c r="AV422" s="161"/>
      <c r="AW422" s="161"/>
      <c r="AX422" s="161"/>
      <c r="AY422" s="161"/>
      <c r="AZ422" s="161"/>
      <c r="BA422" s="161"/>
      <c r="BB422" s="161"/>
      <c r="BC422" s="161"/>
      <c r="BD422" s="161"/>
      <c r="BE422" s="161"/>
      <c r="BF422" s="161"/>
      <c r="BG422" s="161"/>
      <c r="BH422" s="161"/>
      <c r="BI422" s="161"/>
      <c r="BJ422" s="161"/>
      <c r="BK422" s="161"/>
      <c r="BL422" s="161"/>
      <c r="BM422" s="161"/>
      <c r="BN422" s="161"/>
      <c r="BO422" s="161"/>
      <c r="BP422" s="161"/>
      <c r="BQ422" s="161"/>
      <c r="BR422" s="161"/>
      <c r="BS422" s="161"/>
      <c r="BT422" s="161"/>
      <c r="BU422" s="161"/>
    </row>
    <row r="423" spans="15:73" x14ac:dyDescent="0.2">
      <c r="O423" s="161"/>
      <c r="P423" s="161"/>
      <c r="Q423" s="161"/>
      <c r="R423" s="161"/>
      <c r="S423" s="161"/>
      <c r="T423" s="161"/>
      <c r="U423" s="161"/>
      <c r="V423" s="161"/>
      <c r="W423" s="161"/>
      <c r="X423" s="161"/>
      <c r="Y423" s="161"/>
      <c r="Z423" s="161"/>
      <c r="AA423" s="161"/>
      <c r="AB423" s="161"/>
      <c r="AC423" s="161"/>
      <c r="AD423" s="161"/>
      <c r="AE423" s="161"/>
      <c r="AF423" s="161"/>
      <c r="AG423" s="161"/>
      <c r="AH423" s="161"/>
      <c r="AI423" s="161"/>
      <c r="AJ423" s="161"/>
      <c r="AK423" s="161"/>
      <c r="AL423" s="161"/>
      <c r="AM423" s="161"/>
      <c r="AN423" s="161"/>
      <c r="AO423" s="161"/>
      <c r="AP423" s="161"/>
      <c r="AQ423" s="161"/>
      <c r="AR423" s="161"/>
      <c r="AS423" s="161"/>
      <c r="AT423" s="161"/>
      <c r="AU423" s="161"/>
      <c r="AV423" s="161"/>
      <c r="AW423" s="161"/>
      <c r="AX423" s="161"/>
      <c r="AY423" s="161"/>
      <c r="AZ423" s="161"/>
      <c r="BA423" s="161"/>
      <c r="BB423" s="161"/>
      <c r="BC423" s="161"/>
      <c r="BD423" s="161"/>
      <c r="BE423" s="161"/>
      <c r="BF423" s="161"/>
      <c r="BG423" s="161"/>
      <c r="BH423" s="161"/>
      <c r="BI423" s="161"/>
      <c r="BJ423" s="161"/>
      <c r="BK423" s="161"/>
      <c r="BL423" s="161"/>
      <c r="BM423" s="161"/>
      <c r="BN423" s="161"/>
      <c r="BO423" s="161"/>
      <c r="BP423" s="161"/>
      <c r="BQ423" s="161"/>
      <c r="BR423" s="161"/>
      <c r="BS423" s="161"/>
      <c r="BT423" s="161"/>
      <c r="BU423" s="161"/>
    </row>
    <row r="424" spans="15:73" x14ac:dyDescent="0.2">
      <c r="O424" s="161"/>
      <c r="P424" s="161"/>
      <c r="Q424" s="161"/>
      <c r="R424" s="161"/>
      <c r="S424" s="161"/>
      <c r="T424" s="161"/>
      <c r="U424" s="161"/>
      <c r="V424" s="161"/>
      <c r="W424" s="161"/>
      <c r="X424" s="161"/>
      <c r="Y424" s="161"/>
      <c r="Z424" s="161"/>
      <c r="AA424" s="161"/>
      <c r="AB424" s="161"/>
      <c r="AC424" s="161"/>
      <c r="AD424" s="161"/>
      <c r="AE424" s="161"/>
      <c r="AF424" s="161"/>
      <c r="AG424" s="161"/>
      <c r="AH424" s="161"/>
      <c r="AI424" s="161"/>
      <c r="AJ424" s="161"/>
      <c r="AK424" s="161"/>
      <c r="AL424" s="161"/>
      <c r="AM424" s="161"/>
      <c r="AN424" s="161"/>
      <c r="AO424" s="161"/>
      <c r="AP424" s="161"/>
      <c r="AQ424" s="161"/>
      <c r="AR424" s="161"/>
      <c r="AS424" s="161"/>
      <c r="AT424" s="161"/>
      <c r="AU424" s="161"/>
      <c r="AV424" s="161"/>
      <c r="AW424" s="161"/>
      <c r="AX424" s="161"/>
      <c r="AY424" s="161"/>
      <c r="AZ424" s="161"/>
      <c r="BA424" s="161"/>
      <c r="BB424" s="161"/>
      <c r="BC424" s="161"/>
      <c r="BD424" s="161"/>
      <c r="BE424" s="161"/>
      <c r="BF424" s="161"/>
      <c r="BG424" s="161"/>
      <c r="BH424" s="161"/>
      <c r="BI424" s="161"/>
      <c r="BJ424" s="161"/>
      <c r="BK424" s="161"/>
      <c r="BL424" s="161"/>
      <c r="BM424" s="161"/>
      <c r="BN424" s="161"/>
      <c r="BO424" s="161"/>
      <c r="BP424" s="161"/>
      <c r="BQ424" s="161"/>
      <c r="BR424" s="161"/>
      <c r="BS424" s="161"/>
      <c r="BT424" s="161"/>
      <c r="BU424" s="161"/>
    </row>
    <row r="425" spans="15:73" x14ac:dyDescent="0.2">
      <c r="O425" s="161"/>
      <c r="P425" s="161"/>
      <c r="Q425" s="161"/>
      <c r="R425" s="161"/>
      <c r="S425" s="161"/>
      <c r="T425" s="161"/>
      <c r="U425" s="161"/>
      <c r="V425" s="161"/>
      <c r="W425" s="161"/>
      <c r="X425" s="161"/>
      <c r="Y425" s="161"/>
      <c r="Z425" s="161"/>
      <c r="AA425" s="161"/>
      <c r="AB425" s="161"/>
      <c r="AC425" s="161"/>
      <c r="AD425" s="161"/>
      <c r="AE425" s="161"/>
      <c r="AF425" s="161"/>
      <c r="AG425" s="161"/>
      <c r="AH425" s="161"/>
      <c r="AI425" s="161"/>
      <c r="AJ425" s="161"/>
      <c r="AK425" s="161"/>
      <c r="AL425" s="161"/>
      <c r="AM425" s="161"/>
      <c r="AN425" s="161"/>
      <c r="AO425" s="161"/>
      <c r="AP425" s="161"/>
      <c r="AQ425" s="161"/>
      <c r="AR425" s="161"/>
      <c r="AS425" s="161"/>
      <c r="AT425" s="161"/>
      <c r="AU425" s="161"/>
      <c r="AV425" s="161"/>
      <c r="AW425" s="161"/>
      <c r="AX425" s="161"/>
      <c r="AY425" s="161"/>
      <c r="AZ425" s="161"/>
      <c r="BA425" s="161"/>
      <c r="BB425" s="161"/>
      <c r="BC425" s="161"/>
      <c r="BD425" s="161"/>
      <c r="BE425" s="161"/>
      <c r="BF425" s="161"/>
      <c r="BG425" s="161"/>
      <c r="BH425" s="161"/>
      <c r="BI425" s="161"/>
      <c r="BJ425" s="161"/>
      <c r="BK425" s="161"/>
      <c r="BL425" s="161"/>
      <c r="BM425" s="161"/>
      <c r="BN425" s="161"/>
      <c r="BO425" s="161"/>
      <c r="BP425" s="161"/>
      <c r="BQ425" s="161"/>
      <c r="BR425" s="161"/>
      <c r="BS425" s="161"/>
      <c r="BT425" s="161"/>
      <c r="BU425" s="161"/>
    </row>
    <row r="426" spans="15:73" x14ac:dyDescent="0.2">
      <c r="O426" s="161"/>
      <c r="P426" s="161"/>
      <c r="Q426" s="161"/>
      <c r="R426" s="161"/>
      <c r="S426" s="161"/>
      <c r="T426" s="161"/>
      <c r="U426" s="161"/>
      <c r="V426" s="161"/>
      <c r="W426" s="161"/>
      <c r="X426" s="161"/>
      <c r="Y426" s="161"/>
      <c r="Z426" s="161"/>
      <c r="AA426" s="161"/>
      <c r="AB426" s="161"/>
      <c r="AC426" s="161"/>
      <c r="AD426" s="161"/>
      <c r="AE426" s="161"/>
      <c r="AF426" s="161"/>
      <c r="AG426" s="161"/>
      <c r="AH426" s="161"/>
      <c r="AI426" s="161"/>
      <c r="AJ426" s="161"/>
      <c r="AK426" s="161"/>
      <c r="AL426" s="161"/>
      <c r="AM426" s="161"/>
      <c r="AN426" s="161"/>
      <c r="AO426" s="161"/>
      <c r="AP426" s="161"/>
      <c r="AQ426" s="161"/>
      <c r="AR426" s="161"/>
      <c r="AS426" s="161"/>
      <c r="AT426" s="161"/>
      <c r="AU426" s="161"/>
      <c r="AV426" s="161"/>
      <c r="AW426" s="161"/>
      <c r="AX426" s="161"/>
      <c r="AY426" s="161"/>
      <c r="AZ426" s="161"/>
      <c r="BA426" s="161"/>
      <c r="BB426" s="161"/>
      <c r="BC426" s="161"/>
      <c r="BD426" s="161"/>
      <c r="BE426" s="161"/>
      <c r="BF426" s="161"/>
      <c r="BG426" s="161"/>
      <c r="BH426" s="161"/>
      <c r="BI426" s="161"/>
      <c r="BJ426" s="161"/>
      <c r="BK426" s="161"/>
      <c r="BL426" s="161"/>
      <c r="BM426" s="161"/>
      <c r="BN426" s="161"/>
      <c r="BO426" s="161"/>
      <c r="BP426" s="161"/>
      <c r="BQ426" s="161"/>
      <c r="BR426" s="161"/>
      <c r="BS426" s="161"/>
      <c r="BT426" s="161"/>
      <c r="BU426" s="161"/>
    </row>
    <row r="427" spans="15:73" x14ac:dyDescent="0.2">
      <c r="O427" s="161"/>
      <c r="P427" s="161"/>
      <c r="Q427" s="161"/>
      <c r="R427" s="161"/>
      <c r="S427" s="161"/>
      <c r="T427" s="161"/>
      <c r="U427" s="161"/>
      <c r="V427" s="161"/>
      <c r="W427" s="161"/>
      <c r="X427" s="161"/>
      <c r="Y427" s="161"/>
      <c r="Z427" s="161"/>
      <c r="AA427" s="161"/>
      <c r="AB427" s="161"/>
      <c r="AC427" s="161"/>
      <c r="AD427" s="161"/>
      <c r="AE427" s="161"/>
      <c r="AF427" s="161"/>
      <c r="AG427" s="161"/>
      <c r="AH427" s="161"/>
      <c r="AI427" s="161"/>
      <c r="AJ427" s="161"/>
      <c r="AK427" s="161"/>
      <c r="AL427" s="161"/>
      <c r="AM427" s="161"/>
      <c r="AN427" s="161"/>
      <c r="AO427" s="161"/>
      <c r="AP427" s="161"/>
      <c r="AQ427" s="161"/>
      <c r="AR427" s="161"/>
      <c r="AS427" s="161"/>
      <c r="AT427" s="161"/>
      <c r="AU427" s="161"/>
      <c r="AV427" s="161"/>
      <c r="AW427" s="161"/>
      <c r="AX427" s="161"/>
      <c r="AY427" s="161"/>
      <c r="AZ427" s="161"/>
      <c r="BA427" s="161"/>
      <c r="BB427" s="161"/>
      <c r="BC427" s="161"/>
      <c r="BD427" s="161"/>
      <c r="BE427" s="161"/>
      <c r="BF427" s="161"/>
      <c r="BG427" s="161"/>
      <c r="BH427" s="161"/>
      <c r="BI427" s="161"/>
      <c r="BJ427" s="161"/>
      <c r="BK427" s="161"/>
      <c r="BL427" s="161"/>
      <c r="BM427" s="161"/>
      <c r="BN427" s="161"/>
      <c r="BO427" s="161"/>
      <c r="BP427" s="161"/>
      <c r="BQ427" s="161"/>
      <c r="BR427" s="161"/>
      <c r="BS427" s="161"/>
      <c r="BT427" s="161"/>
      <c r="BU427" s="161"/>
    </row>
    <row r="428" spans="15:73" x14ac:dyDescent="0.2">
      <c r="O428" s="161"/>
      <c r="P428" s="161"/>
      <c r="Q428" s="161"/>
      <c r="R428" s="161"/>
      <c r="S428" s="161"/>
      <c r="T428" s="161"/>
      <c r="U428" s="161"/>
      <c r="V428" s="161"/>
      <c r="W428" s="161"/>
      <c r="X428" s="161"/>
      <c r="Y428" s="161"/>
      <c r="Z428" s="161"/>
      <c r="AA428" s="161"/>
      <c r="AB428" s="161"/>
      <c r="AC428" s="161"/>
      <c r="AD428" s="161"/>
      <c r="AE428" s="161"/>
      <c r="AF428" s="161"/>
      <c r="AG428" s="161"/>
      <c r="AH428" s="161"/>
      <c r="AI428" s="161"/>
      <c r="AJ428" s="161"/>
      <c r="AK428" s="161"/>
      <c r="AL428" s="161"/>
      <c r="AM428" s="161"/>
      <c r="AN428" s="161"/>
      <c r="AO428" s="161"/>
      <c r="AP428" s="161"/>
      <c r="AQ428" s="161"/>
      <c r="AR428" s="161"/>
      <c r="AS428" s="161"/>
      <c r="AT428" s="161"/>
      <c r="AU428" s="161"/>
      <c r="AV428" s="161"/>
      <c r="AW428" s="161"/>
      <c r="AX428" s="161"/>
      <c r="AY428" s="161"/>
      <c r="AZ428" s="161"/>
      <c r="BA428" s="161"/>
      <c r="BB428" s="161"/>
      <c r="BC428" s="161"/>
      <c r="BD428" s="161"/>
      <c r="BE428" s="161"/>
      <c r="BF428" s="161"/>
      <c r="BG428" s="161"/>
      <c r="BH428" s="161"/>
      <c r="BI428" s="161"/>
      <c r="BJ428" s="161"/>
      <c r="BK428" s="161"/>
      <c r="BL428" s="161"/>
      <c r="BM428" s="161"/>
      <c r="BN428" s="161"/>
      <c r="BO428" s="161"/>
      <c r="BP428" s="161"/>
      <c r="BQ428" s="161"/>
      <c r="BR428" s="161"/>
      <c r="BS428" s="161"/>
      <c r="BT428" s="161"/>
      <c r="BU428" s="161"/>
    </row>
    <row r="429" spans="15:73" x14ac:dyDescent="0.2">
      <c r="O429" s="161"/>
      <c r="P429" s="161"/>
      <c r="Q429" s="161"/>
      <c r="R429" s="161"/>
      <c r="S429" s="161"/>
      <c r="T429" s="161"/>
      <c r="U429" s="161"/>
      <c r="V429" s="161"/>
      <c r="W429" s="161"/>
      <c r="X429" s="161"/>
      <c r="Y429" s="161"/>
      <c r="Z429" s="161"/>
      <c r="AA429" s="161"/>
      <c r="AB429" s="161"/>
      <c r="AC429" s="161"/>
      <c r="AD429" s="161"/>
      <c r="AE429" s="161"/>
      <c r="AF429" s="161"/>
      <c r="AG429" s="161"/>
      <c r="AH429" s="161"/>
      <c r="AI429" s="161"/>
      <c r="AJ429" s="161"/>
      <c r="AK429" s="161"/>
      <c r="AL429" s="161"/>
      <c r="AM429" s="161"/>
      <c r="AN429" s="161"/>
      <c r="AO429" s="161"/>
      <c r="AP429" s="161"/>
      <c r="AQ429" s="161"/>
      <c r="AR429" s="161"/>
      <c r="AS429" s="161"/>
      <c r="AT429" s="161"/>
      <c r="AU429" s="161"/>
      <c r="AV429" s="161"/>
      <c r="AW429" s="161"/>
      <c r="AX429" s="161"/>
      <c r="AY429" s="161"/>
      <c r="AZ429" s="161"/>
      <c r="BA429" s="161"/>
      <c r="BB429" s="161"/>
      <c r="BC429" s="161"/>
      <c r="BD429" s="161"/>
      <c r="BE429" s="161"/>
      <c r="BF429" s="161"/>
      <c r="BG429" s="161"/>
      <c r="BH429" s="161"/>
      <c r="BI429" s="161"/>
      <c r="BJ429" s="161"/>
      <c r="BK429" s="161"/>
      <c r="BL429" s="161"/>
      <c r="BM429" s="161"/>
      <c r="BN429" s="161"/>
      <c r="BO429" s="161"/>
      <c r="BP429" s="161"/>
      <c r="BQ429" s="161"/>
      <c r="BR429" s="161"/>
      <c r="BS429" s="161"/>
      <c r="BT429" s="161"/>
      <c r="BU429" s="161"/>
    </row>
    <row r="430" spans="15:73" x14ac:dyDescent="0.2">
      <c r="O430" s="161"/>
      <c r="P430" s="161"/>
      <c r="Q430" s="161"/>
      <c r="R430" s="161"/>
      <c r="S430" s="161"/>
      <c r="T430" s="161"/>
      <c r="U430" s="161"/>
      <c r="V430" s="161"/>
      <c r="W430" s="161"/>
      <c r="X430" s="161"/>
      <c r="Y430" s="161"/>
      <c r="Z430" s="161"/>
      <c r="AA430" s="161"/>
      <c r="AB430" s="161"/>
      <c r="AC430" s="161"/>
      <c r="AD430" s="161"/>
      <c r="AE430" s="161"/>
      <c r="AF430" s="161"/>
      <c r="AG430" s="161"/>
      <c r="AH430" s="161"/>
      <c r="AI430" s="161"/>
      <c r="AJ430" s="161"/>
      <c r="AK430" s="161"/>
      <c r="AL430" s="161"/>
      <c r="AM430" s="161"/>
      <c r="AN430" s="161"/>
      <c r="AO430" s="161"/>
      <c r="AP430" s="161"/>
      <c r="AQ430" s="161"/>
      <c r="AR430" s="161"/>
      <c r="AS430" s="161"/>
      <c r="AT430" s="161"/>
      <c r="AU430" s="161"/>
      <c r="AV430" s="161"/>
      <c r="AW430" s="161"/>
      <c r="AX430" s="161"/>
      <c r="AY430" s="161"/>
      <c r="AZ430" s="161"/>
      <c r="BA430" s="161"/>
      <c r="BB430" s="161"/>
      <c r="BC430" s="161"/>
      <c r="BD430" s="161"/>
      <c r="BE430" s="161"/>
      <c r="BF430" s="161"/>
      <c r="BG430" s="161"/>
      <c r="BH430" s="161"/>
      <c r="BI430" s="161"/>
      <c r="BJ430" s="161"/>
      <c r="BK430" s="161"/>
      <c r="BL430" s="161"/>
      <c r="BM430" s="161"/>
      <c r="BN430" s="161"/>
      <c r="BO430" s="161"/>
      <c r="BP430" s="161"/>
      <c r="BQ430" s="161"/>
      <c r="BR430" s="161"/>
      <c r="BS430" s="161"/>
      <c r="BT430" s="161"/>
      <c r="BU430" s="161"/>
    </row>
    <row r="431" spans="15:73" x14ac:dyDescent="0.2">
      <c r="O431" s="161"/>
      <c r="P431" s="161"/>
      <c r="Q431" s="161"/>
      <c r="R431" s="161"/>
      <c r="S431" s="161"/>
      <c r="T431" s="161"/>
      <c r="U431" s="161"/>
      <c r="V431" s="161"/>
      <c r="W431" s="161"/>
      <c r="X431" s="161"/>
      <c r="Y431" s="161"/>
      <c r="Z431" s="161"/>
      <c r="AA431" s="161"/>
      <c r="AB431" s="161"/>
      <c r="AC431" s="161"/>
      <c r="AD431" s="161"/>
      <c r="AE431" s="161"/>
      <c r="AF431" s="161"/>
      <c r="AG431" s="161"/>
      <c r="AH431" s="161"/>
      <c r="AI431" s="161"/>
      <c r="AJ431" s="161"/>
      <c r="AK431" s="161"/>
      <c r="AL431" s="161"/>
      <c r="AM431" s="161"/>
      <c r="AN431" s="161"/>
      <c r="AO431" s="161"/>
      <c r="AP431" s="161"/>
      <c r="AQ431" s="161"/>
      <c r="AR431" s="161"/>
      <c r="AS431" s="161"/>
      <c r="AT431" s="161"/>
      <c r="AU431" s="161"/>
      <c r="AV431" s="161"/>
      <c r="AW431" s="161"/>
      <c r="AX431" s="161"/>
      <c r="AY431" s="161"/>
      <c r="AZ431" s="161"/>
      <c r="BA431" s="161"/>
      <c r="BB431" s="161"/>
      <c r="BC431" s="161"/>
      <c r="BD431" s="161"/>
      <c r="BE431" s="161"/>
      <c r="BF431" s="161"/>
      <c r="BG431" s="161"/>
      <c r="BH431" s="161"/>
      <c r="BI431" s="161"/>
      <c r="BJ431" s="161"/>
      <c r="BK431" s="161"/>
      <c r="BL431" s="161"/>
      <c r="BM431" s="161"/>
      <c r="BN431" s="161"/>
      <c r="BO431" s="161"/>
      <c r="BP431" s="161"/>
      <c r="BQ431" s="161"/>
      <c r="BR431" s="161"/>
      <c r="BS431" s="161"/>
      <c r="BT431" s="161"/>
      <c r="BU431" s="161"/>
    </row>
    <row r="432" spans="15:73" x14ac:dyDescent="0.2">
      <c r="O432" s="161"/>
      <c r="P432" s="161"/>
      <c r="Q432" s="161"/>
      <c r="R432" s="161"/>
      <c r="S432" s="161"/>
      <c r="T432" s="161"/>
      <c r="U432" s="161"/>
      <c r="V432" s="161"/>
      <c r="W432" s="161"/>
      <c r="X432" s="161"/>
      <c r="Y432" s="161"/>
      <c r="Z432" s="161"/>
      <c r="AA432" s="161"/>
      <c r="AB432" s="161"/>
      <c r="AC432" s="161"/>
      <c r="AD432" s="161"/>
      <c r="AE432" s="161"/>
      <c r="AF432" s="161"/>
      <c r="AG432" s="161"/>
      <c r="AH432" s="161"/>
      <c r="AI432" s="161"/>
      <c r="AJ432" s="161"/>
      <c r="AK432" s="161"/>
      <c r="AL432" s="161"/>
      <c r="AM432" s="161"/>
      <c r="AN432" s="161"/>
      <c r="AO432" s="161"/>
      <c r="AP432" s="161"/>
      <c r="AQ432" s="161"/>
      <c r="AR432" s="161"/>
      <c r="AS432" s="161"/>
      <c r="AT432" s="161"/>
      <c r="AU432" s="161"/>
      <c r="AV432" s="161"/>
      <c r="AW432" s="161"/>
      <c r="AX432" s="161"/>
      <c r="AY432" s="161"/>
      <c r="AZ432" s="161"/>
      <c r="BA432" s="161"/>
      <c r="BB432" s="161"/>
      <c r="BC432" s="161"/>
      <c r="BD432" s="161"/>
      <c r="BE432" s="161"/>
      <c r="BF432" s="161"/>
      <c r="BG432" s="161"/>
      <c r="BH432" s="161"/>
      <c r="BI432" s="161"/>
      <c r="BJ432" s="161"/>
      <c r="BK432" s="161"/>
      <c r="BL432" s="161"/>
      <c r="BM432" s="161"/>
      <c r="BN432" s="161"/>
      <c r="BO432" s="161"/>
      <c r="BP432" s="161"/>
      <c r="BQ432" s="161"/>
      <c r="BR432" s="161"/>
      <c r="BS432" s="161"/>
      <c r="BT432" s="161"/>
      <c r="BU432" s="161"/>
    </row>
    <row r="433" spans="15:73" x14ac:dyDescent="0.2">
      <c r="O433" s="161"/>
      <c r="P433" s="161"/>
      <c r="Q433" s="161"/>
      <c r="R433" s="161"/>
      <c r="S433" s="161"/>
      <c r="T433" s="161"/>
      <c r="U433" s="161"/>
      <c r="V433" s="161"/>
      <c r="W433" s="161"/>
      <c r="X433" s="161"/>
      <c r="Y433" s="161"/>
      <c r="Z433" s="161"/>
      <c r="AA433" s="161"/>
      <c r="AB433" s="161"/>
      <c r="AC433" s="161"/>
      <c r="AD433" s="161"/>
      <c r="AE433" s="161"/>
      <c r="AF433" s="161"/>
      <c r="AG433" s="161"/>
      <c r="AH433" s="161"/>
      <c r="AI433" s="161"/>
      <c r="AJ433" s="161"/>
      <c r="AK433" s="161"/>
      <c r="AL433" s="161"/>
      <c r="AM433" s="161"/>
      <c r="AN433" s="161"/>
      <c r="AO433" s="161"/>
      <c r="AP433" s="161"/>
      <c r="AQ433" s="161"/>
      <c r="AR433" s="161"/>
      <c r="AS433" s="161"/>
      <c r="AT433" s="161"/>
      <c r="AU433" s="161"/>
      <c r="AV433" s="161"/>
      <c r="AW433" s="161"/>
      <c r="AX433" s="161"/>
      <c r="AY433" s="161"/>
      <c r="AZ433" s="161"/>
      <c r="BA433" s="161"/>
      <c r="BB433" s="161"/>
      <c r="BC433" s="161"/>
      <c r="BD433" s="161"/>
      <c r="BE433" s="161"/>
      <c r="BF433" s="161"/>
      <c r="BG433" s="161"/>
      <c r="BH433" s="161"/>
      <c r="BI433" s="161"/>
      <c r="BJ433" s="161"/>
      <c r="BK433" s="161"/>
      <c r="BL433" s="161"/>
      <c r="BM433" s="161"/>
      <c r="BN433" s="161"/>
      <c r="BO433" s="161"/>
      <c r="BP433" s="161"/>
      <c r="BQ433" s="161"/>
      <c r="BR433" s="161"/>
      <c r="BS433" s="161"/>
      <c r="BT433" s="161"/>
      <c r="BU433" s="161"/>
    </row>
    <row r="434" spans="15:73" x14ac:dyDescent="0.2">
      <c r="O434" s="161"/>
      <c r="P434" s="161"/>
      <c r="Q434" s="161"/>
      <c r="R434" s="161"/>
      <c r="S434" s="161"/>
      <c r="T434" s="161"/>
      <c r="U434" s="161"/>
      <c r="V434" s="161"/>
      <c r="W434" s="161"/>
      <c r="X434" s="161"/>
      <c r="Y434" s="161"/>
      <c r="Z434" s="161"/>
      <c r="AA434" s="161"/>
      <c r="AB434" s="161"/>
      <c r="AC434" s="161"/>
      <c r="AD434" s="161"/>
      <c r="AE434" s="161"/>
      <c r="AF434" s="161"/>
      <c r="AG434" s="161"/>
      <c r="AH434" s="161"/>
      <c r="AI434" s="161"/>
      <c r="AJ434" s="161"/>
      <c r="AK434" s="161"/>
      <c r="AL434" s="161"/>
      <c r="AM434" s="161"/>
      <c r="AN434" s="161"/>
      <c r="AO434" s="161"/>
      <c r="AP434" s="161"/>
      <c r="AQ434" s="161"/>
      <c r="AR434" s="161"/>
      <c r="AS434" s="161"/>
      <c r="AT434" s="161"/>
      <c r="AU434" s="161"/>
      <c r="AV434" s="161"/>
      <c r="AW434" s="161"/>
      <c r="AX434" s="161"/>
      <c r="AY434" s="161"/>
      <c r="AZ434" s="161"/>
      <c r="BA434" s="161"/>
      <c r="BB434" s="161"/>
      <c r="BC434" s="161"/>
      <c r="BD434" s="161"/>
      <c r="BE434" s="161"/>
      <c r="BF434" s="161"/>
      <c r="BG434" s="161"/>
      <c r="BH434" s="161"/>
      <c r="BI434" s="161"/>
      <c r="BJ434" s="161"/>
      <c r="BK434" s="161"/>
      <c r="BL434" s="161"/>
      <c r="BM434" s="161"/>
      <c r="BN434" s="161"/>
      <c r="BO434" s="161"/>
      <c r="BP434" s="161"/>
      <c r="BQ434" s="161"/>
      <c r="BR434" s="161"/>
      <c r="BS434" s="161"/>
      <c r="BT434" s="161"/>
      <c r="BU434" s="161"/>
    </row>
    <row r="435" spans="15:73" x14ac:dyDescent="0.2">
      <c r="O435" s="161"/>
      <c r="P435" s="161"/>
      <c r="Q435" s="161"/>
      <c r="R435" s="161"/>
      <c r="S435" s="161"/>
      <c r="T435" s="161"/>
      <c r="U435" s="161"/>
      <c r="V435" s="161"/>
      <c r="W435" s="161"/>
      <c r="X435" s="161"/>
      <c r="Y435" s="161"/>
      <c r="Z435" s="161"/>
      <c r="AA435" s="161"/>
      <c r="AB435" s="161"/>
      <c r="AC435" s="161"/>
      <c r="AD435" s="161"/>
      <c r="AE435" s="161"/>
      <c r="AF435" s="161"/>
      <c r="AG435" s="161"/>
      <c r="AH435" s="161"/>
      <c r="AI435" s="161"/>
      <c r="AJ435" s="161"/>
      <c r="AK435" s="161"/>
      <c r="AL435" s="161"/>
      <c r="AM435" s="161"/>
      <c r="AN435" s="161"/>
      <c r="AO435" s="161"/>
      <c r="AP435" s="161"/>
      <c r="AQ435" s="161"/>
      <c r="AR435" s="161"/>
      <c r="AS435" s="161"/>
      <c r="AT435" s="161"/>
      <c r="AU435" s="161"/>
      <c r="AV435" s="161"/>
      <c r="AW435" s="161"/>
      <c r="AX435" s="161"/>
      <c r="AY435" s="161"/>
      <c r="AZ435" s="161"/>
      <c r="BA435" s="161"/>
      <c r="BB435" s="161"/>
      <c r="BC435" s="161"/>
      <c r="BD435" s="161"/>
      <c r="BE435" s="161"/>
      <c r="BF435" s="161"/>
      <c r="BG435" s="161"/>
      <c r="BH435" s="161"/>
      <c r="BI435" s="161"/>
      <c r="BJ435" s="161"/>
      <c r="BK435" s="161"/>
      <c r="BL435" s="161"/>
      <c r="BM435" s="161"/>
      <c r="BN435" s="161"/>
      <c r="BO435" s="161"/>
      <c r="BP435" s="161"/>
      <c r="BQ435" s="161"/>
      <c r="BR435" s="161"/>
      <c r="BS435" s="161"/>
      <c r="BT435" s="161"/>
      <c r="BU435" s="161"/>
    </row>
    <row r="436" spans="15:73" x14ac:dyDescent="0.2">
      <c r="O436" s="161"/>
      <c r="P436" s="161"/>
      <c r="Q436" s="161"/>
      <c r="R436" s="161"/>
      <c r="S436" s="161"/>
      <c r="T436" s="161"/>
      <c r="U436" s="161"/>
      <c r="V436" s="161"/>
      <c r="W436" s="161"/>
      <c r="X436" s="161"/>
      <c r="Y436" s="161"/>
      <c r="Z436" s="161"/>
      <c r="AA436" s="161"/>
      <c r="AB436" s="161"/>
      <c r="AC436" s="161"/>
      <c r="AD436" s="161"/>
      <c r="AE436" s="161"/>
      <c r="AF436" s="161"/>
      <c r="AG436" s="161"/>
      <c r="AH436" s="161"/>
      <c r="AI436" s="161"/>
      <c r="AJ436" s="161"/>
      <c r="AK436" s="161"/>
      <c r="AL436" s="161"/>
      <c r="AM436" s="161"/>
      <c r="AN436" s="161"/>
      <c r="AO436" s="161"/>
      <c r="AP436" s="161"/>
      <c r="AQ436" s="161"/>
      <c r="AR436" s="161"/>
      <c r="AS436" s="161"/>
      <c r="AT436" s="161"/>
      <c r="AU436" s="161"/>
      <c r="AV436" s="161"/>
      <c r="AW436" s="161"/>
      <c r="AX436" s="161"/>
      <c r="AY436" s="161"/>
      <c r="AZ436" s="161"/>
      <c r="BA436" s="161"/>
      <c r="BB436" s="161"/>
      <c r="BC436" s="161"/>
      <c r="BD436" s="161"/>
      <c r="BE436" s="161"/>
      <c r="BF436" s="161"/>
      <c r="BG436" s="161"/>
      <c r="BH436" s="161"/>
      <c r="BI436" s="161"/>
      <c r="BJ436" s="161"/>
      <c r="BK436" s="161"/>
      <c r="BL436" s="161"/>
      <c r="BM436" s="161"/>
      <c r="BN436" s="161"/>
      <c r="BO436" s="161"/>
      <c r="BP436" s="161"/>
      <c r="BQ436" s="161"/>
      <c r="BR436" s="161"/>
      <c r="BS436" s="161"/>
      <c r="BT436" s="161"/>
      <c r="BU436" s="161"/>
    </row>
    <row r="437" spans="15:73" x14ac:dyDescent="0.2">
      <c r="O437" s="161"/>
      <c r="P437" s="161"/>
      <c r="Q437" s="161"/>
      <c r="R437" s="161"/>
      <c r="S437" s="161"/>
      <c r="T437" s="161"/>
      <c r="U437" s="161"/>
      <c r="V437" s="161"/>
      <c r="W437" s="161"/>
      <c r="X437" s="161"/>
      <c r="Y437" s="161"/>
      <c r="Z437" s="161"/>
      <c r="AA437" s="161"/>
      <c r="AB437" s="161"/>
      <c r="AC437" s="161"/>
      <c r="AD437" s="161"/>
      <c r="AE437" s="161"/>
      <c r="AF437" s="161"/>
      <c r="AG437" s="161"/>
      <c r="AH437" s="161"/>
      <c r="AI437" s="161"/>
      <c r="AJ437" s="161"/>
      <c r="AK437" s="161"/>
      <c r="AL437" s="161"/>
      <c r="AM437" s="161"/>
      <c r="AN437" s="161"/>
      <c r="AO437" s="161"/>
      <c r="AP437" s="161"/>
      <c r="AQ437" s="161"/>
      <c r="AR437" s="161"/>
      <c r="AS437" s="161"/>
      <c r="AT437" s="161"/>
      <c r="AU437" s="161"/>
      <c r="AV437" s="161"/>
      <c r="AW437" s="161"/>
      <c r="AX437" s="161"/>
      <c r="AY437" s="161"/>
      <c r="AZ437" s="161"/>
      <c r="BA437" s="161"/>
      <c r="BB437" s="161"/>
      <c r="BC437" s="161"/>
      <c r="BD437" s="161"/>
      <c r="BE437" s="161"/>
      <c r="BF437" s="161"/>
      <c r="BG437" s="161"/>
      <c r="BH437" s="161"/>
      <c r="BI437" s="161"/>
      <c r="BJ437" s="161"/>
      <c r="BK437" s="161"/>
      <c r="BL437" s="161"/>
      <c r="BM437" s="161"/>
      <c r="BN437" s="161"/>
      <c r="BO437" s="161"/>
      <c r="BP437" s="161"/>
      <c r="BQ437" s="161"/>
      <c r="BR437" s="161"/>
      <c r="BS437" s="161"/>
      <c r="BT437" s="161"/>
      <c r="BU437" s="161"/>
    </row>
    <row r="438" spans="15:73" x14ac:dyDescent="0.2">
      <c r="O438" s="161"/>
      <c r="P438" s="161"/>
      <c r="Q438" s="161"/>
      <c r="R438" s="161"/>
      <c r="S438" s="161"/>
      <c r="T438" s="161"/>
      <c r="U438" s="161"/>
      <c r="V438" s="161"/>
      <c r="W438" s="161"/>
      <c r="X438" s="161"/>
      <c r="Y438" s="161"/>
      <c r="Z438" s="161"/>
      <c r="AA438" s="161"/>
      <c r="AB438" s="161"/>
      <c r="AC438" s="161"/>
      <c r="AD438" s="161"/>
      <c r="AE438" s="161"/>
      <c r="AF438" s="161"/>
      <c r="AG438" s="161"/>
      <c r="AH438" s="161"/>
      <c r="AI438" s="161"/>
      <c r="AJ438" s="161"/>
      <c r="AK438" s="161"/>
      <c r="AL438" s="161"/>
      <c r="AM438" s="161"/>
      <c r="AN438" s="161"/>
      <c r="AO438" s="161"/>
      <c r="AP438" s="161"/>
      <c r="AQ438" s="161"/>
      <c r="AR438" s="161"/>
      <c r="AS438" s="161"/>
      <c r="AT438" s="161"/>
      <c r="AU438" s="161"/>
      <c r="AV438" s="161"/>
      <c r="AW438" s="161"/>
      <c r="AX438" s="161"/>
      <c r="AY438" s="161"/>
      <c r="AZ438" s="161"/>
      <c r="BA438" s="161"/>
      <c r="BB438" s="161"/>
      <c r="BC438" s="161"/>
      <c r="BD438" s="161"/>
      <c r="BE438" s="161"/>
      <c r="BF438" s="161"/>
      <c r="BG438" s="161"/>
      <c r="BH438" s="161"/>
      <c r="BI438" s="161"/>
      <c r="BJ438" s="161"/>
      <c r="BK438" s="161"/>
      <c r="BL438" s="161"/>
      <c r="BM438" s="161"/>
      <c r="BN438" s="161"/>
      <c r="BO438" s="161"/>
      <c r="BP438" s="161"/>
      <c r="BQ438" s="161"/>
      <c r="BR438" s="161"/>
      <c r="BS438" s="161"/>
      <c r="BT438" s="161"/>
      <c r="BU438" s="161"/>
    </row>
    <row r="439" spans="15:73" x14ac:dyDescent="0.2">
      <c r="O439" s="161"/>
      <c r="P439" s="161"/>
      <c r="Q439" s="161"/>
      <c r="R439" s="161"/>
      <c r="S439" s="161"/>
      <c r="T439" s="161"/>
      <c r="U439" s="161"/>
      <c r="V439" s="161"/>
      <c r="W439" s="161"/>
      <c r="X439" s="161"/>
      <c r="Y439" s="161"/>
      <c r="Z439" s="161"/>
      <c r="AA439" s="161"/>
      <c r="AB439" s="161"/>
      <c r="AC439" s="161"/>
      <c r="AD439" s="161"/>
      <c r="AE439" s="161"/>
      <c r="AF439" s="161"/>
      <c r="AG439" s="161"/>
      <c r="AH439" s="161"/>
      <c r="AI439" s="161"/>
      <c r="AJ439" s="161"/>
      <c r="AK439" s="161"/>
      <c r="AL439" s="161"/>
      <c r="AM439" s="161"/>
      <c r="AN439" s="161"/>
      <c r="AO439" s="161"/>
      <c r="AP439" s="161"/>
      <c r="AQ439" s="161"/>
      <c r="AR439" s="161"/>
      <c r="AS439" s="161"/>
      <c r="AT439" s="161"/>
      <c r="AU439" s="161"/>
      <c r="AV439" s="161"/>
      <c r="AW439" s="161"/>
      <c r="AX439" s="161"/>
      <c r="AY439" s="161"/>
      <c r="AZ439" s="161"/>
      <c r="BA439" s="161"/>
      <c r="BB439" s="161"/>
      <c r="BC439" s="161"/>
      <c r="BD439" s="161"/>
      <c r="BE439" s="161"/>
      <c r="BF439" s="161"/>
      <c r="BG439" s="161"/>
      <c r="BH439" s="161"/>
      <c r="BI439" s="161"/>
      <c r="BJ439" s="161"/>
      <c r="BK439" s="161"/>
      <c r="BL439" s="161"/>
      <c r="BM439" s="161"/>
      <c r="BN439" s="161"/>
      <c r="BO439" s="161"/>
      <c r="BP439" s="161"/>
      <c r="BQ439" s="161"/>
      <c r="BR439" s="161"/>
      <c r="BS439" s="161"/>
      <c r="BT439" s="161"/>
      <c r="BU439" s="161"/>
    </row>
    <row r="440" spans="15:73" x14ac:dyDescent="0.2">
      <c r="O440" s="161"/>
      <c r="P440" s="161"/>
      <c r="Q440" s="161"/>
      <c r="R440" s="161"/>
      <c r="S440" s="161"/>
      <c r="T440" s="161"/>
      <c r="U440" s="161"/>
      <c r="V440" s="161"/>
      <c r="W440" s="161"/>
      <c r="X440" s="161"/>
      <c r="Y440" s="161"/>
      <c r="Z440" s="161"/>
      <c r="AA440" s="161"/>
      <c r="AB440" s="161"/>
      <c r="AC440" s="161"/>
      <c r="AD440" s="161"/>
      <c r="AE440" s="161"/>
      <c r="AF440" s="161"/>
      <c r="AG440" s="161"/>
      <c r="AH440" s="161"/>
      <c r="AI440" s="161"/>
      <c r="AJ440" s="161"/>
      <c r="AK440" s="161"/>
      <c r="AL440" s="161"/>
      <c r="AM440" s="161"/>
      <c r="AN440" s="161"/>
      <c r="AO440" s="161"/>
      <c r="AP440" s="161"/>
      <c r="AQ440" s="161"/>
      <c r="AR440" s="161"/>
      <c r="AS440" s="161"/>
      <c r="AT440" s="161"/>
      <c r="AU440" s="161"/>
      <c r="AV440" s="161"/>
      <c r="AW440" s="161"/>
      <c r="AX440" s="161"/>
      <c r="AY440" s="161"/>
      <c r="AZ440" s="161"/>
      <c r="BA440" s="161"/>
      <c r="BB440" s="161"/>
      <c r="BC440" s="161"/>
      <c r="BD440" s="161"/>
      <c r="BE440" s="161"/>
      <c r="BF440" s="161"/>
      <c r="BG440" s="161"/>
      <c r="BH440" s="161"/>
      <c r="BI440" s="161"/>
      <c r="BJ440" s="161"/>
      <c r="BK440" s="161"/>
      <c r="BL440" s="161"/>
      <c r="BM440" s="161"/>
      <c r="BN440" s="161"/>
      <c r="BO440" s="161"/>
      <c r="BP440" s="161"/>
      <c r="BQ440" s="161"/>
      <c r="BR440" s="161"/>
      <c r="BS440" s="161"/>
      <c r="BT440" s="161"/>
      <c r="BU440" s="161"/>
    </row>
    <row r="441" spans="15:73" x14ac:dyDescent="0.2">
      <c r="O441" s="161"/>
      <c r="P441" s="161"/>
      <c r="Q441" s="161"/>
      <c r="R441" s="161"/>
      <c r="S441" s="161"/>
      <c r="T441" s="161"/>
      <c r="U441" s="161"/>
      <c r="V441" s="161"/>
      <c r="W441" s="161"/>
      <c r="X441" s="161"/>
      <c r="Y441" s="161"/>
      <c r="Z441" s="161"/>
      <c r="AA441" s="161"/>
      <c r="AB441" s="161"/>
      <c r="AC441" s="161"/>
      <c r="AD441" s="161"/>
      <c r="AE441" s="161"/>
      <c r="AF441" s="161"/>
      <c r="AG441" s="161"/>
      <c r="AH441" s="161"/>
      <c r="AI441" s="161"/>
      <c r="AJ441" s="161"/>
      <c r="AK441" s="161"/>
      <c r="AL441" s="161"/>
      <c r="AM441" s="161"/>
      <c r="AN441" s="161"/>
      <c r="AO441" s="161"/>
      <c r="AP441" s="161"/>
      <c r="AQ441" s="161"/>
      <c r="AR441" s="161"/>
      <c r="AS441" s="161"/>
      <c r="AT441" s="161"/>
      <c r="AU441" s="161"/>
      <c r="AV441" s="161"/>
      <c r="AW441" s="161"/>
      <c r="AX441" s="161"/>
      <c r="AY441" s="161"/>
      <c r="AZ441" s="161"/>
      <c r="BA441" s="161"/>
      <c r="BB441" s="161"/>
      <c r="BC441" s="161"/>
      <c r="BD441" s="161"/>
      <c r="BE441" s="161"/>
      <c r="BF441" s="161"/>
      <c r="BG441" s="161"/>
      <c r="BH441" s="161"/>
      <c r="BI441" s="161"/>
      <c r="BJ441" s="161"/>
      <c r="BK441" s="161"/>
      <c r="BL441" s="161"/>
      <c r="BM441" s="161"/>
      <c r="BN441" s="161"/>
      <c r="BO441" s="161"/>
      <c r="BP441" s="161"/>
      <c r="BQ441" s="161"/>
      <c r="BR441" s="161"/>
      <c r="BS441" s="161"/>
      <c r="BT441" s="161"/>
      <c r="BU441" s="161"/>
    </row>
    <row r="442" spans="15:73" x14ac:dyDescent="0.2">
      <c r="O442" s="161"/>
      <c r="P442" s="161"/>
      <c r="Q442" s="161"/>
      <c r="R442" s="161"/>
      <c r="S442" s="161"/>
      <c r="T442" s="161"/>
      <c r="U442" s="161"/>
      <c r="V442" s="161"/>
      <c r="W442" s="161"/>
      <c r="X442" s="161"/>
      <c r="Y442" s="161"/>
      <c r="Z442" s="161"/>
      <c r="AA442" s="161"/>
      <c r="AB442" s="161"/>
      <c r="AC442" s="161"/>
      <c r="AD442" s="161"/>
      <c r="AE442" s="161"/>
      <c r="AF442" s="161"/>
      <c r="AG442" s="161"/>
      <c r="AH442" s="161"/>
      <c r="AI442" s="161"/>
      <c r="AJ442" s="161"/>
      <c r="AK442" s="161"/>
      <c r="AL442" s="161"/>
      <c r="AM442" s="161"/>
      <c r="AN442" s="161"/>
      <c r="AO442" s="161"/>
      <c r="AP442" s="161"/>
      <c r="AQ442" s="161"/>
      <c r="AR442" s="161"/>
      <c r="AS442" s="161"/>
      <c r="AT442" s="161"/>
      <c r="AU442" s="161"/>
      <c r="AV442" s="161"/>
      <c r="AW442" s="161"/>
      <c r="AX442" s="161"/>
      <c r="AY442" s="161"/>
      <c r="AZ442" s="161"/>
      <c r="BA442" s="161"/>
      <c r="BB442" s="161"/>
      <c r="BC442" s="161"/>
      <c r="BD442" s="161"/>
      <c r="BE442" s="161"/>
      <c r="BF442" s="161"/>
      <c r="BG442" s="161"/>
      <c r="BH442" s="161"/>
      <c r="BI442" s="161"/>
      <c r="BJ442" s="161"/>
      <c r="BK442" s="161"/>
      <c r="BL442" s="161"/>
      <c r="BM442" s="161"/>
      <c r="BN442" s="161"/>
      <c r="BO442" s="161"/>
      <c r="BP442" s="161"/>
      <c r="BQ442" s="161"/>
      <c r="BR442" s="161"/>
      <c r="BS442" s="161"/>
      <c r="BT442" s="161"/>
      <c r="BU442" s="161"/>
    </row>
    <row r="443" spans="15:73" x14ac:dyDescent="0.2">
      <c r="O443" s="161"/>
      <c r="P443" s="161"/>
      <c r="Q443" s="161"/>
      <c r="R443" s="161"/>
      <c r="S443" s="161"/>
      <c r="T443" s="161"/>
      <c r="U443" s="161"/>
      <c r="V443" s="161"/>
      <c r="W443" s="161"/>
      <c r="X443" s="161"/>
      <c r="Y443" s="161"/>
      <c r="Z443" s="161"/>
      <c r="AA443" s="161"/>
      <c r="AB443" s="161"/>
      <c r="AC443" s="161"/>
      <c r="AD443" s="161"/>
      <c r="AE443" s="161"/>
      <c r="AF443" s="161"/>
      <c r="AG443" s="161"/>
      <c r="AH443" s="161"/>
      <c r="AI443" s="161"/>
      <c r="AJ443" s="161"/>
      <c r="AK443" s="161"/>
      <c r="AL443" s="161"/>
      <c r="AM443" s="161"/>
      <c r="AN443" s="161"/>
      <c r="AO443" s="161"/>
      <c r="AP443" s="161"/>
      <c r="AQ443" s="161"/>
      <c r="AR443" s="161"/>
      <c r="AS443" s="161"/>
      <c r="AT443" s="161"/>
      <c r="AU443" s="161"/>
      <c r="AV443" s="161"/>
      <c r="AW443" s="161"/>
      <c r="AX443" s="161"/>
      <c r="AY443" s="161"/>
      <c r="AZ443" s="161"/>
      <c r="BA443" s="161"/>
      <c r="BB443" s="161"/>
      <c r="BC443" s="161"/>
      <c r="BD443" s="161"/>
      <c r="BE443" s="161"/>
      <c r="BF443" s="161"/>
      <c r="BG443" s="161"/>
      <c r="BH443" s="161"/>
      <c r="BI443" s="161"/>
      <c r="BJ443" s="161"/>
      <c r="BK443" s="161"/>
      <c r="BL443" s="161"/>
      <c r="BM443" s="161"/>
      <c r="BN443" s="161"/>
      <c r="BO443" s="161"/>
      <c r="BP443" s="161"/>
      <c r="BQ443" s="161"/>
      <c r="BR443" s="161"/>
      <c r="BS443" s="161"/>
      <c r="BT443" s="161"/>
      <c r="BU443" s="161"/>
    </row>
    <row r="444" spans="15:73" x14ac:dyDescent="0.2">
      <c r="O444" s="161"/>
      <c r="P444" s="161"/>
      <c r="Q444" s="161"/>
      <c r="R444" s="161"/>
      <c r="S444" s="161"/>
      <c r="T444" s="161"/>
      <c r="U444" s="161"/>
      <c r="V444" s="161"/>
      <c r="W444" s="161"/>
      <c r="X444" s="161"/>
      <c r="Y444" s="161"/>
      <c r="Z444" s="161"/>
      <c r="AA444" s="161"/>
      <c r="AB444" s="161"/>
      <c r="AC444" s="161"/>
      <c r="AD444" s="161"/>
      <c r="AE444" s="161"/>
      <c r="AF444" s="161"/>
      <c r="AG444" s="161"/>
      <c r="AH444" s="161"/>
      <c r="AI444" s="161"/>
      <c r="AJ444" s="161"/>
      <c r="AK444" s="161"/>
      <c r="AL444" s="161"/>
      <c r="AM444" s="161"/>
      <c r="AN444" s="161"/>
      <c r="AO444" s="161"/>
      <c r="AP444" s="161"/>
      <c r="AQ444" s="161"/>
      <c r="AR444" s="161"/>
      <c r="AS444" s="161"/>
      <c r="AT444" s="161"/>
      <c r="AU444" s="161"/>
      <c r="AV444" s="161"/>
      <c r="AW444" s="161"/>
      <c r="AX444" s="161"/>
      <c r="AY444" s="161"/>
      <c r="AZ444" s="161"/>
      <c r="BA444" s="161"/>
      <c r="BB444" s="161"/>
      <c r="BC444" s="161"/>
      <c r="BD444" s="161"/>
      <c r="BE444" s="161"/>
      <c r="BF444" s="161"/>
      <c r="BG444" s="161"/>
      <c r="BH444" s="161"/>
      <c r="BI444" s="161"/>
      <c r="BJ444" s="161"/>
      <c r="BK444" s="161"/>
      <c r="BL444" s="161"/>
      <c r="BM444" s="161"/>
      <c r="BN444" s="161"/>
      <c r="BO444" s="161"/>
      <c r="BP444" s="161"/>
      <c r="BQ444" s="161"/>
      <c r="BR444" s="161"/>
      <c r="BS444" s="161"/>
      <c r="BT444" s="161"/>
      <c r="BU444" s="161"/>
    </row>
    <row r="445" spans="15:73" x14ac:dyDescent="0.2">
      <c r="O445" s="161"/>
      <c r="P445" s="161"/>
      <c r="Q445" s="161"/>
      <c r="R445" s="161"/>
      <c r="S445" s="161"/>
      <c r="T445" s="161"/>
      <c r="U445" s="161"/>
      <c r="V445" s="161"/>
      <c r="W445" s="161"/>
      <c r="X445" s="161"/>
      <c r="Y445" s="161"/>
      <c r="Z445" s="161"/>
      <c r="AA445" s="161"/>
      <c r="AB445" s="161"/>
      <c r="AC445" s="161"/>
      <c r="AD445" s="161"/>
      <c r="AE445" s="161"/>
      <c r="AF445" s="161"/>
      <c r="AG445" s="161"/>
      <c r="AH445" s="161"/>
      <c r="AI445" s="161"/>
      <c r="AJ445" s="161"/>
      <c r="AK445" s="161"/>
      <c r="AL445" s="161"/>
      <c r="AM445" s="161"/>
      <c r="AN445" s="161"/>
      <c r="AO445" s="161"/>
      <c r="AP445" s="161"/>
      <c r="AQ445" s="161"/>
      <c r="AR445" s="161"/>
      <c r="AS445" s="161"/>
      <c r="AT445" s="161"/>
      <c r="AU445" s="161"/>
      <c r="AV445" s="161"/>
      <c r="AW445" s="161"/>
      <c r="AX445" s="161"/>
      <c r="AY445" s="161"/>
      <c r="AZ445" s="161"/>
      <c r="BA445" s="161"/>
      <c r="BB445" s="161"/>
      <c r="BC445" s="161"/>
      <c r="BD445" s="161"/>
      <c r="BE445" s="161"/>
      <c r="BF445" s="161"/>
      <c r="BG445" s="161"/>
      <c r="BH445" s="161"/>
      <c r="BI445" s="161"/>
      <c r="BJ445" s="161"/>
      <c r="BK445" s="161"/>
      <c r="BL445" s="161"/>
      <c r="BM445" s="161"/>
      <c r="BN445" s="161"/>
      <c r="BO445" s="161"/>
      <c r="BP445" s="161"/>
      <c r="BQ445" s="161"/>
      <c r="BR445" s="161"/>
      <c r="BS445" s="161"/>
      <c r="BT445" s="161"/>
      <c r="BU445" s="161"/>
    </row>
    <row r="446" spans="15:73" x14ac:dyDescent="0.2">
      <c r="O446" s="161"/>
      <c r="P446" s="161"/>
      <c r="Q446" s="161"/>
      <c r="R446" s="161"/>
      <c r="S446" s="161"/>
      <c r="T446" s="161"/>
      <c r="U446" s="161"/>
      <c r="V446" s="161"/>
      <c r="W446" s="161"/>
      <c r="X446" s="161"/>
      <c r="Y446" s="161"/>
      <c r="Z446" s="161"/>
      <c r="AA446" s="161"/>
      <c r="AB446" s="161"/>
      <c r="AC446" s="161"/>
      <c r="AD446" s="161"/>
      <c r="AE446" s="161"/>
      <c r="AF446" s="161"/>
      <c r="AG446" s="161"/>
      <c r="AH446" s="161"/>
      <c r="AI446" s="161"/>
      <c r="AJ446" s="161"/>
      <c r="AK446" s="161"/>
      <c r="AL446" s="161"/>
      <c r="AM446" s="161"/>
      <c r="AN446" s="161"/>
      <c r="AO446" s="161"/>
      <c r="AP446" s="161"/>
      <c r="AQ446" s="161"/>
      <c r="AR446" s="161"/>
      <c r="AS446" s="161"/>
      <c r="AT446" s="161"/>
      <c r="AU446" s="161"/>
      <c r="AV446" s="161"/>
      <c r="AW446" s="161"/>
      <c r="AX446" s="161"/>
      <c r="AY446" s="161"/>
      <c r="AZ446" s="161"/>
      <c r="BA446" s="161"/>
      <c r="BB446" s="161"/>
      <c r="BC446" s="161"/>
      <c r="BD446" s="161"/>
      <c r="BE446" s="161"/>
      <c r="BF446" s="161"/>
      <c r="BG446" s="161"/>
      <c r="BH446" s="161"/>
      <c r="BI446" s="161"/>
      <c r="BJ446" s="161"/>
      <c r="BK446" s="161"/>
      <c r="BL446" s="161"/>
      <c r="BM446" s="161"/>
      <c r="BN446" s="161"/>
      <c r="BO446" s="161"/>
      <c r="BP446" s="161"/>
      <c r="BQ446" s="161"/>
      <c r="BR446" s="161"/>
      <c r="BS446" s="161"/>
      <c r="BT446" s="161"/>
      <c r="BU446" s="161"/>
    </row>
    <row r="447" spans="15:73" x14ac:dyDescent="0.2">
      <c r="O447" s="161"/>
      <c r="P447" s="161"/>
      <c r="Q447" s="161"/>
      <c r="R447" s="161"/>
      <c r="S447" s="161"/>
      <c r="T447" s="161"/>
      <c r="U447" s="161"/>
      <c r="V447" s="161"/>
      <c r="W447" s="161"/>
      <c r="X447" s="161"/>
      <c r="Y447" s="161"/>
      <c r="Z447" s="161"/>
      <c r="AA447" s="161"/>
      <c r="AB447" s="161"/>
      <c r="AC447" s="161"/>
      <c r="AD447" s="161"/>
      <c r="AE447" s="161"/>
      <c r="AF447" s="161"/>
      <c r="AG447" s="161"/>
      <c r="AH447" s="161"/>
      <c r="AI447" s="161"/>
      <c r="AJ447" s="161"/>
      <c r="AK447" s="161"/>
      <c r="AL447" s="161"/>
      <c r="AM447" s="161"/>
      <c r="AN447" s="161"/>
      <c r="AO447" s="161"/>
      <c r="AP447" s="161"/>
      <c r="AQ447" s="161"/>
      <c r="AR447" s="161"/>
      <c r="AS447" s="161"/>
      <c r="AT447" s="161"/>
      <c r="AU447" s="161"/>
      <c r="AV447" s="161"/>
      <c r="AW447" s="161"/>
      <c r="AX447" s="161"/>
      <c r="AY447" s="161"/>
      <c r="AZ447" s="161"/>
      <c r="BA447" s="161"/>
      <c r="BB447" s="161"/>
      <c r="BC447" s="161"/>
      <c r="BD447" s="161"/>
      <c r="BE447" s="161"/>
      <c r="BF447" s="161"/>
      <c r="BG447" s="161"/>
      <c r="BH447" s="161"/>
      <c r="BI447" s="161"/>
      <c r="BJ447" s="161"/>
      <c r="BK447" s="161"/>
      <c r="BL447" s="161"/>
      <c r="BM447" s="161"/>
      <c r="BN447" s="161"/>
      <c r="BO447" s="161"/>
      <c r="BP447" s="161"/>
      <c r="BQ447" s="161"/>
      <c r="BR447" s="161"/>
      <c r="BS447" s="161"/>
      <c r="BT447" s="161"/>
      <c r="BU447" s="161"/>
    </row>
    <row r="448" spans="15:73" x14ac:dyDescent="0.2">
      <c r="O448" s="161"/>
      <c r="P448" s="161"/>
      <c r="Q448" s="161"/>
      <c r="R448" s="161"/>
      <c r="S448" s="161"/>
      <c r="T448" s="161"/>
      <c r="U448" s="161"/>
      <c r="V448" s="161"/>
      <c r="W448" s="161"/>
      <c r="X448" s="161"/>
      <c r="Y448" s="161"/>
      <c r="Z448" s="161"/>
      <c r="AA448" s="161"/>
      <c r="AB448" s="161"/>
      <c r="AC448" s="161"/>
      <c r="AD448" s="161"/>
      <c r="AE448" s="161"/>
      <c r="AF448" s="161"/>
      <c r="AG448" s="161"/>
      <c r="AH448" s="161"/>
      <c r="AI448" s="161"/>
      <c r="AJ448" s="161"/>
      <c r="AK448" s="161"/>
      <c r="AL448" s="161"/>
      <c r="AM448" s="161"/>
      <c r="AN448" s="161"/>
      <c r="AO448" s="161"/>
      <c r="AP448" s="161"/>
      <c r="AQ448" s="161"/>
      <c r="AR448" s="161"/>
      <c r="AS448" s="161"/>
      <c r="AT448" s="161"/>
      <c r="AU448" s="161"/>
      <c r="AV448" s="161"/>
      <c r="AW448" s="161"/>
      <c r="AX448" s="161"/>
      <c r="AY448" s="161"/>
      <c r="AZ448" s="161"/>
      <c r="BA448" s="161"/>
      <c r="BB448" s="161"/>
      <c r="BC448" s="161"/>
      <c r="BD448" s="161"/>
      <c r="BE448" s="161"/>
      <c r="BF448" s="161"/>
      <c r="BG448" s="161"/>
      <c r="BH448" s="161"/>
      <c r="BI448" s="161"/>
      <c r="BJ448" s="161"/>
      <c r="BK448" s="161"/>
      <c r="BL448" s="161"/>
      <c r="BM448" s="161"/>
      <c r="BN448" s="161"/>
      <c r="BO448" s="161"/>
      <c r="BP448" s="161"/>
      <c r="BQ448" s="161"/>
      <c r="BR448" s="161"/>
      <c r="BS448" s="161"/>
      <c r="BT448" s="161"/>
      <c r="BU448" s="161"/>
    </row>
    <row r="449" spans="15:73" x14ac:dyDescent="0.2">
      <c r="O449" s="161"/>
      <c r="P449" s="161"/>
      <c r="Q449" s="161"/>
      <c r="R449" s="161"/>
      <c r="S449" s="161"/>
      <c r="T449" s="161"/>
      <c r="U449" s="161"/>
      <c r="V449" s="161"/>
      <c r="W449" s="161"/>
      <c r="X449" s="161"/>
      <c r="Y449" s="161"/>
      <c r="Z449" s="161"/>
      <c r="AA449" s="161"/>
      <c r="AB449" s="161"/>
      <c r="AC449" s="161"/>
      <c r="AD449" s="161"/>
      <c r="AE449" s="161"/>
      <c r="AF449" s="161"/>
      <c r="AG449" s="161"/>
      <c r="AH449" s="161"/>
      <c r="AI449" s="161"/>
      <c r="AJ449" s="161"/>
      <c r="AK449" s="161"/>
      <c r="AL449" s="161"/>
      <c r="AM449" s="161"/>
      <c r="AN449" s="161"/>
      <c r="AO449" s="161"/>
      <c r="AP449" s="161"/>
      <c r="AQ449" s="161"/>
      <c r="AR449" s="161"/>
      <c r="AS449" s="161"/>
      <c r="AT449" s="161"/>
      <c r="AU449" s="161"/>
      <c r="AV449" s="161"/>
      <c r="AW449" s="161"/>
      <c r="AX449" s="161"/>
      <c r="AY449" s="161"/>
      <c r="AZ449" s="161"/>
      <c r="BA449" s="161"/>
      <c r="BB449" s="161"/>
      <c r="BC449" s="161"/>
      <c r="BD449" s="161"/>
      <c r="BE449" s="161"/>
      <c r="BF449" s="161"/>
      <c r="BG449" s="161"/>
      <c r="BH449" s="161"/>
      <c r="BI449" s="161"/>
      <c r="BJ449" s="161"/>
      <c r="BK449" s="161"/>
      <c r="BL449" s="161"/>
      <c r="BM449" s="161"/>
      <c r="BN449" s="161"/>
      <c r="BO449" s="161"/>
      <c r="BP449" s="161"/>
      <c r="BQ449" s="161"/>
      <c r="BR449" s="161"/>
      <c r="BS449" s="161"/>
      <c r="BT449" s="161"/>
      <c r="BU449" s="161"/>
    </row>
    <row r="450" spans="15:73" x14ac:dyDescent="0.2">
      <c r="O450" s="161"/>
      <c r="P450" s="161"/>
      <c r="Q450" s="161"/>
      <c r="R450" s="161"/>
      <c r="S450" s="161"/>
      <c r="T450" s="161"/>
      <c r="U450" s="161"/>
      <c r="V450" s="161"/>
      <c r="W450" s="161"/>
      <c r="X450" s="161"/>
      <c r="Y450" s="161"/>
      <c r="Z450" s="161"/>
      <c r="AA450" s="161"/>
      <c r="AB450" s="161"/>
      <c r="AC450" s="161"/>
      <c r="AD450" s="161"/>
      <c r="AE450" s="161"/>
      <c r="AF450" s="161"/>
      <c r="AG450" s="161"/>
      <c r="AH450" s="161"/>
      <c r="AI450" s="161"/>
      <c r="AJ450" s="161"/>
      <c r="AK450" s="161"/>
      <c r="AL450" s="161"/>
      <c r="AM450" s="161"/>
      <c r="AN450" s="161"/>
      <c r="AO450" s="161"/>
      <c r="AP450" s="161"/>
      <c r="AQ450" s="161"/>
      <c r="AR450" s="161"/>
      <c r="AS450" s="161"/>
      <c r="AT450" s="161"/>
      <c r="AU450" s="161"/>
      <c r="AV450" s="161"/>
      <c r="AW450" s="161"/>
      <c r="AX450" s="161"/>
      <c r="AY450" s="161"/>
      <c r="AZ450" s="161"/>
      <c r="BA450" s="161"/>
      <c r="BB450" s="161"/>
      <c r="BC450" s="161"/>
      <c r="BD450" s="161"/>
      <c r="BE450" s="161"/>
      <c r="BF450" s="161"/>
      <c r="BG450" s="161"/>
      <c r="BH450" s="161"/>
      <c r="BI450" s="161"/>
      <c r="BJ450" s="161"/>
      <c r="BK450" s="161"/>
      <c r="BL450" s="161"/>
      <c r="BM450" s="161"/>
      <c r="BN450" s="161"/>
      <c r="BO450" s="161"/>
      <c r="BP450" s="161"/>
      <c r="BQ450" s="161"/>
      <c r="BR450" s="161"/>
      <c r="BS450" s="161"/>
      <c r="BT450" s="161"/>
      <c r="BU450" s="161"/>
    </row>
    <row r="451" spans="15:73" x14ac:dyDescent="0.2">
      <c r="O451" s="161"/>
      <c r="P451" s="161"/>
      <c r="Q451" s="161"/>
      <c r="R451" s="161"/>
      <c r="S451" s="161"/>
      <c r="T451" s="161"/>
      <c r="U451" s="161"/>
      <c r="V451" s="161"/>
      <c r="W451" s="161"/>
      <c r="X451" s="161"/>
      <c r="Y451" s="161"/>
      <c r="Z451" s="161"/>
      <c r="AA451" s="161"/>
      <c r="AB451" s="161"/>
      <c r="AC451" s="161"/>
      <c r="AD451" s="161"/>
      <c r="AE451" s="161"/>
      <c r="AF451" s="161"/>
      <c r="AG451" s="161"/>
      <c r="AH451" s="161"/>
      <c r="AI451" s="161"/>
      <c r="AJ451" s="161"/>
      <c r="AK451" s="161"/>
      <c r="AL451" s="161"/>
      <c r="AM451" s="161"/>
      <c r="AN451" s="161"/>
      <c r="AO451" s="161"/>
      <c r="AP451" s="161"/>
      <c r="AQ451" s="161"/>
      <c r="AR451" s="161"/>
      <c r="AS451" s="161"/>
      <c r="AT451" s="161"/>
      <c r="AU451" s="161"/>
      <c r="AV451" s="161"/>
      <c r="AW451" s="161"/>
      <c r="AX451" s="161"/>
      <c r="AY451" s="161"/>
      <c r="AZ451" s="161"/>
      <c r="BA451" s="161"/>
      <c r="BB451" s="161"/>
      <c r="BC451" s="161"/>
      <c r="BD451" s="161"/>
      <c r="BE451" s="161"/>
      <c r="BF451" s="161"/>
      <c r="BG451" s="161"/>
      <c r="BH451" s="161"/>
      <c r="BI451" s="161"/>
      <c r="BJ451" s="161"/>
      <c r="BK451" s="161"/>
      <c r="BL451" s="161"/>
      <c r="BM451" s="161"/>
      <c r="BN451" s="161"/>
      <c r="BO451" s="161"/>
      <c r="BP451" s="161"/>
      <c r="BQ451" s="161"/>
      <c r="BR451" s="161"/>
      <c r="BS451" s="161"/>
      <c r="BT451" s="161"/>
      <c r="BU451" s="161"/>
    </row>
    <row r="452" spans="15:73" x14ac:dyDescent="0.2">
      <c r="O452" s="161"/>
      <c r="P452" s="161"/>
      <c r="Q452" s="161"/>
      <c r="R452" s="161"/>
      <c r="S452" s="161"/>
      <c r="T452" s="161"/>
      <c r="U452" s="161"/>
      <c r="V452" s="161"/>
      <c r="W452" s="161"/>
      <c r="X452" s="161"/>
      <c r="Y452" s="161"/>
      <c r="Z452" s="161"/>
      <c r="AA452" s="161"/>
      <c r="AB452" s="161"/>
      <c r="AC452" s="161"/>
      <c r="AD452" s="161"/>
      <c r="AE452" s="161"/>
      <c r="AF452" s="161"/>
      <c r="AG452" s="161"/>
      <c r="AH452" s="161"/>
      <c r="AI452" s="161"/>
      <c r="AJ452" s="161"/>
      <c r="AK452" s="161"/>
      <c r="AL452" s="161"/>
      <c r="AM452" s="161"/>
      <c r="AN452" s="161"/>
      <c r="AO452" s="161"/>
      <c r="AP452" s="161"/>
      <c r="AQ452" s="161"/>
      <c r="AR452" s="161"/>
      <c r="AS452" s="161"/>
      <c r="AT452" s="161"/>
      <c r="AU452" s="161"/>
      <c r="AV452" s="161"/>
      <c r="AW452" s="161"/>
      <c r="AX452" s="161"/>
      <c r="AY452" s="161"/>
      <c r="AZ452" s="161"/>
      <c r="BA452" s="161"/>
      <c r="BB452" s="161"/>
      <c r="BC452" s="161"/>
      <c r="BD452" s="161"/>
      <c r="BE452" s="161"/>
      <c r="BF452" s="161"/>
      <c r="BG452" s="161"/>
      <c r="BH452" s="161"/>
      <c r="BI452" s="161"/>
      <c r="BJ452" s="161"/>
      <c r="BK452" s="161"/>
      <c r="BL452" s="161"/>
      <c r="BM452" s="161"/>
      <c r="BN452" s="161"/>
      <c r="BO452" s="161"/>
      <c r="BP452" s="161"/>
      <c r="BQ452" s="161"/>
      <c r="BR452" s="161"/>
      <c r="BS452" s="161"/>
      <c r="BT452" s="161"/>
      <c r="BU452" s="161"/>
    </row>
    <row r="453" spans="15:73" x14ac:dyDescent="0.2">
      <c r="O453" s="161"/>
      <c r="P453" s="161"/>
      <c r="Q453" s="161"/>
      <c r="R453" s="161"/>
      <c r="S453" s="161"/>
      <c r="T453" s="161"/>
      <c r="U453" s="161"/>
      <c r="V453" s="161"/>
      <c r="W453" s="161"/>
      <c r="X453" s="161"/>
      <c r="Y453" s="161"/>
      <c r="Z453" s="161"/>
      <c r="AA453" s="161"/>
      <c r="AB453" s="161"/>
      <c r="AC453" s="161"/>
      <c r="AD453" s="161"/>
      <c r="AE453" s="161"/>
      <c r="AF453" s="161"/>
      <c r="AG453" s="161"/>
      <c r="AH453" s="161"/>
      <c r="AI453" s="161"/>
      <c r="AJ453" s="161"/>
      <c r="AK453" s="161"/>
      <c r="AL453" s="161"/>
      <c r="AM453" s="161"/>
      <c r="AN453" s="161"/>
      <c r="AO453" s="161"/>
      <c r="AP453" s="161"/>
      <c r="AQ453" s="161"/>
      <c r="AR453" s="161"/>
      <c r="AS453" s="161"/>
      <c r="AT453" s="161"/>
      <c r="AU453" s="161"/>
      <c r="AV453" s="161"/>
      <c r="AW453" s="161"/>
      <c r="AX453" s="161"/>
      <c r="AY453" s="161"/>
      <c r="AZ453" s="161"/>
      <c r="BA453" s="161"/>
      <c r="BB453" s="161"/>
      <c r="BC453" s="161"/>
      <c r="BD453" s="161"/>
      <c r="BE453" s="161"/>
      <c r="BF453" s="161"/>
      <c r="BG453" s="161"/>
      <c r="BH453" s="161"/>
      <c r="BI453" s="161"/>
      <c r="BJ453" s="161"/>
      <c r="BK453" s="161"/>
      <c r="BL453" s="161"/>
      <c r="BM453" s="161"/>
      <c r="BN453" s="161"/>
      <c r="BO453" s="161"/>
      <c r="BP453" s="161"/>
      <c r="BQ453" s="161"/>
      <c r="BR453" s="161"/>
      <c r="BS453" s="161"/>
      <c r="BT453" s="161"/>
      <c r="BU453" s="161"/>
    </row>
    <row r="454" spans="15:73" x14ac:dyDescent="0.2">
      <c r="O454" s="161"/>
      <c r="P454" s="161"/>
      <c r="Q454" s="161"/>
      <c r="R454" s="161"/>
      <c r="S454" s="161"/>
      <c r="T454" s="161"/>
      <c r="U454" s="161"/>
      <c r="V454" s="161"/>
      <c r="W454" s="161"/>
      <c r="X454" s="161"/>
      <c r="Y454" s="161"/>
      <c r="Z454" s="161"/>
      <c r="AA454" s="161"/>
      <c r="AB454" s="161"/>
      <c r="AC454" s="161"/>
      <c r="AD454" s="161"/>
      <c r="AE454" s="161"/>
      <c r="AF454" s="161"/>
      <c r="AG454" s="161"/>
      <c r="AH454" s="161"/>
      <c r="AI454" s="161"/>
      <c r="AJ454" s="161"/>
      <c r="AK454" s="161"/>
      <c r="AL454" s="161"/>
      <c r="AM454" s="161"/>
      <c r="AN454" s="161"/>
      <c r="AO454" s="161"/>
      <c r="AP454" s="161"/>
      <c r="AQ454" s="161"/>
      <c r="AR454" s="161"/>
      <c r="AS454" s="161"/>
      <c r="AT454" s="161"/>
      <c r="AU454" s="161"/>
      <c r="AV454" s="161"/>
      <c r="AW454" s="161"/>
      <c r="AX454" s="161"/>
      <c r="AY454" s="161"/>
      <c r="AZ454" s="161"/>
      <c r="BA454" s="161"/>
      <c r="BB454" s="161"/>
      <c r="BC454" s="161"/>
      <c r="BD454" s="161"/>
      <c r="BE454" s="161"/>
      <c r="BF454" s="161"/>
      <c r="BG454" s="161"/>
      <c r="BH454" s="161"/>
      <c r="BI454" s="161"/>
      <c r="BJ454" s="161"/>
      <c r="BK454" s="161"/>
      <c r="BL454" s="161"/>
      <c r="BM454" s="161"/>
      <c r="BN454" s="161"/>
      <c r="BO454" s="161"/>
      <c r="BP454" s="161"/>
      <c r="BQ454" s="161"/>
      <c r="BR454" s="161"/>
      <c r="BS454" s="161"/>
      <c r="BT454" s="161"/>
      <c r="BU454" s="161"/>
    </row>
    <row r="455" spans="15:73" x14ac:dyDescent="0.2">
      <c r="O455" s="161"/>
      <c r="P455" s="161"/>
      <c r="Q455" s="161"/>
      <c r="R455" s="161"/>
      <c r="S455" s="161"/>
      <c r="T455" s="161"/>
      <c r="U455" s="161"/>
      <c r="V455" s="161"/>
      <c r="W455" s="161"/>
      <c r="X455" s="161"/>
      <c r="Y455" s="161"/>
      <c r="Z455" s="161"/>
      <c r="AA455" s="161"/>
      <c r="AB455" s="161"/>
      <c r="AC455" s="161"/>
      <c r="AD455" s="161"/>
      <c r="AE455" s="161"/>
      <c r="AF455" s="161"/>
      <c r="AG455" s="161"/>
      <c r="AH455" s="161"/>
      <c r="AI455" s="161"/>
      <c r="AJ455" s="161"/>
      <c r="AK455" s="161"/>
      <c r="AL455" s="161"/>
      <c r="AM455" s="161"/>
      <c r="AN455" s="161"/>
      <c r="AO455" s="161"/>
      <c r="AP455" s="161"/>
      <c r="AQ455" s="161"/>
      <c r="AR455" s="161"/>
      <c r="AS455" s="161"/>
      <c r="AT455" s="161"/>
      <c r="AU455" s="161"/>
      <c r="AV455" s="161"/>
      <c r="AW455" s="161"/>
      <c r="AX455" s="161"/>
      <c r="AY455" s="161"/>
      <c r="AZ455" s="161"/>
      <c r="BA455" s="161"/>
      <c r="BB455" s="161"/>
      <c r="BC455" s="161"/>
      <c r="BD455" s="161"/>
      <c r="BE455" s="161"/>
      <c r="BF455" s="161"/>
      <c r="BG455" s="161"/>
      <c r="BH455" s="161"/>
      <c r="BI455" s="161"/>
      <c r="BJ455" s="161"/>
      <c r="BK455" s="161"/>
      <c r="BL455" s="161"/>
      <c r="BM455" s="161"/>
      <c r="BN455" s="161"/>
      <c r="BO455" s="161"/>
      <c r="BP455" s="161"/>
      <c r="BQ455" s="161"/>
      <c r="BR455" s="161"/>
      <c r="BS455" s="161"/>
      <c r="BT455" s="161"/>
      <c r="BU455" s="161"/>
    </row>
    <row r="456" spans="15:73" x14ac:dyDescent="0.2">
      <c r="O456" s="161"/>
      <c r="P456" s="161"/>
      <c r="Q456" s="161"/>
      <c r="R456" s="161"/>
      <c r="S456" s="161"/>
      <c r="T456" s="161"/>
      <c r="U456" s="161"/>
      <c r="V456" s="161"/>
      <c r="W456" s="161"/>
      <c r="X456" s="161"/>
      <c r="Y456" s="161"/>
      <c r="Z456" s="161"/>
      <c r="AA456" s="161"/>
      <c r="AB456" s="161"/>
      <c r="AC456" s="161"/>
      <c r="AD456" s="161"/>
      <c r="AE456" s="161"/>
      <c r="AF456" s="161"/>
      <c r="AG456" s="161"/>
      <c r="AH456" s="161"/>
      <c r="AI456" s="161"/>
      <c r="AJ456" s="161"/>
      <c r="AK456" s="161"/>
      <c r="AL456" s="161"/>
      <c r="AM456" s="161"/>
      <c r="AN456" s="161"/>
      <c r="AO456" s="161"/>
      <c r="AP456" s="161"/>
      <c r="AQ456" s="161"/>
      <c r="AR456" s="161"/>
      <c r="AS456" s="161"/>
      <c r="AT456" s="161"/>
      <c r="AU456" s="161"/>
      <c r="AV456" s="161"/>
      <c r="AW456" s="161"/>
      <c r="AX456" s="161"/>
      <c r="AY456" s="161"/>
      <c r="AZ456" s="161"/>
      <c r="BA456" s="161"/>
      <c r="BB456" s="161"/>
      <c r="BC456" s="161"/>
      <c r="BD456" s="161"/>
      <c r="BE456" s="161"/>
      <c r="BF456" s="161"/>
      <c r="BG456" s="161"/>
      <c r="BH456" s="161"/>
      <c r="BI456" s="161"/>
      <c r="BJ456" s="161"/>
      <c r="BK456" s="161"/>
      <c r="BL456" s="161"/>
      <c r="BM456" s="161"/>
      <c r="BN456" s="161"/>
      <c r="BO456" s="161"/>
      <c r="BP456" s="161"/>
      <c r="BQ456" s="161"/>
      <c r="BR456" s="161"/>
      <c r="BS456" s="161"/>
      <c r="BT456" s="161"/>
      <c r="BU456" s="161"/>
    </row>
    <row r="457" spans="15:73" x14ac:dyDescent="0.2">
      <c r="O457" s="161"/>
      <c r="P457" s="161"/>
      <c r="Q457" s="161"/>
      <c r="R457" s="161"/>
      <c r="S457" s="161"/>
      <c r="T457" s="161"/>
      <c r="U457" s="161"/>
      <c r="V457" s="161"/>
      <c r="W457" s="161"/>
      <c r="X457" s="161"/>
      <c r="Y457" s="161"/>
      <c r="Z457" s="161"/>
      <c r="AA457" s="161"/>
      <c r="AB457" s="161"/>
      <c r="AC457" s="161"/>
      <c r="AD457" s="161"/>
      <c r="AE457" s="161"/>
      <c r="AF457" s="161"/>
      <c r="AG457" s="161"/>
      <c r="AH457" s="161"/>
      <c r="AI457" s="161"/>
      <c r="AJ457" s="161"/>
      <c r="AK457" s="161"/>
      <c r="AL457" s="161"/>
      <c r="AM457" s="161"/>
      <c r="AN457" s="161"/>
      <c r="AO457" s="161"/>
      <c r="AP457" s="161"/>
      <c r="AQ457" s="161"/>
      <c r="AR457" s="161"/>
      <c r="AS457" s="161"/>
      <c r="AT457" s="161"/>
      <c r="AU457" s="161"/>
      <c r="AV457" s="161"/>
      <c r="AW457" s="161"/>
      <c r="AX457" s="161"/>
      <c r="AY457" s="161"/>
      <c r="AZ457" s="161"/>
      <c r="BA457" s="161"/>
      <c r="BB457" s="161"/>
      <c r="BC457" s="161"/>
      <c r="BD457" s="161"/>
      <c r="BE457" s="161"/>
      <c r="BF457" s="161"/>
      <c r="BG457" s="161"/>
      <c r="BH457" s="161"/>
      <c r="BI457" s="161"/>
      <c r="BJ457" s="161"/>
      <c r="BK457" s="161"/>
      <c r="BL457" s="161"/>
      <c r="BM457" s="161"/>
      <c r="BN457" s="161"/>
      <c r="BO457" s="161"/>
      <c r="BP457" s="161"/>
      <c r="BQ457" s="161"/>
      <c r="BR457" s="161"/>
      <c r="BS457" s="161"/>
      <c r="BT457" s="161"/>
      <c r="BU457" s="161"/>
    </row>
    <row r="458" spans="15:73" x14ac:dyDescent="0.2">
      <c r="O458" s="161"/>
      <c r="P458" s="161"/>
      <c r="Q458" s="161"/>
      <c r="R458" s="161"/>
      <c r="S458" s="161"/>
      <c r="T458" s="161"/>
      <c r="U458" s="161"/>
      <c r="V458" s="161"/>
      <c r="W458" s="161"/>
      <c r="X458" s="161"/>
      <c r="Y458" s="161"/>
      <c r="Z458" s="161"/>
      <c r="AA458" s="161"/>
      <c r="AB458" s="161"/>
      <c r="AC458" s="161"/>
      <c r="AD458" s="161"/>
      <c r="AE458" s="161"/>
      <c r="AF458" s="161"/>
      <c r="AG458" s="161"/>
      <c r="AH458" s="161"/>
      <c r="AI458" s="161"/>
      <c r="AJ458" s="161"/>
      <c r="AK458" s="161"/>
      <c r="AL458" s="161"/>
      <c r="AM458" s="161"/>
      <c r="AN458" s="161"/>
      <c r="AO458" s="161"/>
      <c r="AP458" s="161"/>
      <c r="AQ458" s="161"/>
      <c r="AR458" s="161"/>
      <c r="AS458" s="161"/>
      <c r="AT458" s="161"/>
      <c r="AU458" s="161"/>
      <c r="AV458" s="161"/>
      <c r="AW458" s="161"/>
      <c r="AX458" s="161"/>
      <c r="AY458" s="161"/>
      <c r="AZ458" s="161"/>
      <c r="BA458" s="161"/>
      <c r="BB458" s="161"/>
      <c r="BC458" s="161"/>
      <c r="BD458" s="161"/>
      <c r="BE458" s="161"/>
      <c r="BF458" s="161"/>
      <c r="BG458" s="161"/>
      <c r="BH458" s="161"/>
      <c r="BI458" s="161"/>
      <c r="BJ458" s="161"/>
      <c r="BK458" s="161"/>
      <c r="BL458" s="161"/>
      <c r="BM458" s="161"/>
      <c r="BN458" s="161"/>
      <c r="BO458" s="161"/>
      <c r="BP458" s="161"/>
      <c r="BQ458" s="161"/>
      <c r="BR458" s="161"/>
      <c r="BS458" s="161"/>
      <c r="BT458" s="161"/>
      <c r="BU458" s="161"/>
    </row>
    <row r="459" spans="15:73" x14ac:dyDescent="0.2">
      <c r="O459" s="161"/>
      <c r="P459" s="161"/>
      <c r="Q459" s="161"/>
      <c r="R459" s="161"/>
      <c r="S459" s="161"/>
      <c r="T459" s="161"/>
      <c r="U459" s="161"/>
      <c r="V459" s="161"/>
      <c r="W459" s="161"/>
      <c r="X459" s="161"/>
      <c r="Y459" s="161"/>
      <c r="Z459" s="161"/>
      <c r="AA459" s="161"/>
      <c r="AB459" s="161"/>
      <c r="AC459" s="161"/>
      <c r="AD459" s="161"/>
      <c r="AE459" s="161"/>
      <c r="AF459" s="161"/>
      <c r="AG459" s="161"/>
      <c r="AH459" s="161"/>
      <c r="AI459" s="161"/>
      <c r="AJ459" s="161"/>
      <c r="AK459" s="161"/>
      <c r="AL459" s="161"/>
      <c r="AM459" s="161"/>
      <c r="AN459" s="161"/>
      <c r="AO459" s="161"/>
      <c r="AP459" s="161"/>
      <c r="AQ459" s="161"/>
      <c r="AR459" s="161"/>
      <c r="AS459" s="161"/>
      <c r="AT459" s="161"/>
      <c r="AU459" s="161"/>
      <c r="AV459" s="161"/>
      <c r="AW459" s="161"/>
      <c r="AX459" s="161"/>
      <c r="AY459" s="161"/>
      <c r="AZ459" s="161"/>
      <c r="BA459" s="161"/>
      <c r="BB459" s="161"/>
      <c r="BC459" s="161"/>
      <c r="BD459" s="161"/>
      <c r="BE459" s="161"/>
      <c r="BF459" s="161"/>
      <c r="BG459" s="161"/>
      <c r="BH459" s="161"/>
      <c r="BI459" s="161"/>
      <c r="BJ459" s="161"/>
      <c r="BK459" s="161"/>
      <c r="BL459" s="161"/>
      <c r="BM459" s="161"/>
      <c r="BN459" s="161"/>
      <c r="BO459" s="161"/>
      <c r="BP459" s="161"/>
      <c r="BQ459" s="161"/>
      <c r="BR459" s="161"/>
      <c r="BS459" s="161"/>
      <c r="BT459" s="161"/>
      <c r="BU459" s="161"/>
    </row>
    <row r="460" spans="15:73" x14ac:dyDescent="0.2">
      <c r="O460" s="161"/>
      <c r="P460" s="161"/>
      <c r="Q460" s="161"/>
      <c r="R460" s="161"/>
      <c r="S460" s="161"/>
      <c r="T460" s="161"/>
      <c r="U460" s="161"/>
      <c r="V460" s="161"/>
      <c r="W460" s="161"/>
      <c r="X460" s="161"/>
      <c r="Y460" s="161"/>
      <c r="Z460" s="161"/>
      <c r="AA460" s="161"/>
      <c r="AB460" s="161"/>
      <c r="AC460" s="161"/>
      <c r="AD460" s="161"/>
      <c r="AE460" s="161"/>
      <c r="AF460" s="161"/>
      <c r="AG460" s="161"/>
      <c r="AH460" s="161"/>
      <c r="AI460" s="161"/>
      <c r="AJ460" s="161"/>
      <c r="AK460" s="161"/>
      <c r="AL460" s="161"/>
      <c r="AM460" s="161"/>
      <c r="AN460" s="161"/>
      <c r="AO460" s="161"/>
      <c r="AP460" s="161"/>
      <c r="AQ460" s="161"/>
      <c r="AR460" s="161"/>
      <c r="AS460" s="161"/>
      <c r="AT460" s="161"/>
      <c r="AU460" s="161"/>
      <c r="AV460" s="161"/>
      <c r="AW460" s="161"/>
      <c r="AX460" s="161"/>
      <c r="AY460" s="161"/>
      <c r="AZ460" s="161"/>
      <c r="BA460" s="161"/>
      <c r="BB460" s="161"/>
      <c r="BC460" s="161"/>
      <c r="BD460" s="161"/>
      <c r="BE460" s="161"/>
      <c r="BF460" s="161"/>
      <c r="BG460" s="161"/>
      <c r="BH460" s="161"/>
      <c r="BI460" s="161"/>
      <c r="BJ460" s="161"/>
      <c r="BK460" s="161"/>
      <c r="BL460" s="161"/>
      <c r="BM460" s="161"/>
      <c r="BN460" s="161"/>
      <c r="BO460" s="161"/>
      <c r="BP460" s="161"/>
      <c r="BQ460" s="161"/>
      <c r="BR460" s="161"/>
      <c r="BS460" s="161"/>
      <c r="BT460" s="161"/>
      <c r="BU460" s="161"/>
    </row>
    <row r="461" spans="15:73" x14ac:dyDescent="0.2">
      <c r="O461" s="161"/>
      <c r="P461" s="161"/>
      <c r="Q461" s="161"/>
      <c r="R461" s="161"/>
      <c r="S461" s="161"/>
      <c r="T461" s="161"/>
      <c r="U461" s="161"/>
      <c r="V461" s="161"/>
      <c r="W461" s="161"/>
      <c r="X461" s="161"/>
      <c r="Y461" s="161"/>
      <c r="Z461" s="161"/>
      <c r="AA461" s="161"/>
      <c r="AB461" s="161"/>
      <c r="AC461" s="161"/>
      <c r="AD461" s="161"/>
      <c r="AE461" s="161"/>
      <c r="AF461" s="161"/>
      <c r="AG461" s="161"/>
      <c r="AH461" s="161"/>
      <c r="AI461" s="161"/>
      <c r="AJ461" s="161"/>
      <c r="AK461" s="161"/>
      <c r="AL461" s="161"/>
      <c r="AM461" s="161"/>
      <c r="AN461" s="161"/>
      <c r="AO461" s="161"/>
      <c r="AP461" s="161"/>
      <c r="AQ461" s="161"/>
      <c r="AR461" s="161"/>
      <c r="AS461" s="161"/>
      <c r="AT461" s="161"/>
      <c r="AU461" s="161"/>
      <c r="AV461" s="161"/>
      <c r="AW461" s="161"/>
      <c r="AX461" s="161"/>
      <c r="AY461" s="161"/>
      <c r="AZ461" s="161"/>
      <c r="BA461" s="161"/>
      <c r="BB461" s="161"/>
      <c r="BC461" s="161"/>
      <c r="BD461" s="161"/>
      <c r="BE461" s="161"/>
      <c r="BF461" s="161"/>
      <c r="BG461" s="161"/>
      <c r="BH461" s="161"/>
      <c r="BI461" s="161"/>
      <c r="BJ461" s="161"/>
      <c r="BK461" s="161"/>
      <c r="BL461" s="161"/>
      <c r="BM461" s="161"/>
      <c r="BN461" s="161"/>
      <c r="BO461" s="161"/>
      <c r="BP461" s="161"/>
      <c r="BQ461" s="161"/>
      <c r="BR461" s="161"/>
      <c r="BS461" s="161"/>
      <c r="BT461" s="161"/>
      <c r="BU461" s="161"/>
    </row>
    <row r="462" spans="15:73" x14ac:dyDescent="0.2">
      <c r="O462" s="161"/>
      <c r="P462" s="161"/>
      <c r="Q462" s="161"/>
      <c r="R462" s="161"/>
      <c r="S462" s="161"/>
      <c r="T462" s="161"/>
      <c r="U462" s="161"/>
      <c r="V462" s="161"/>
      <c r="W462" s="161"/>
      <c r="X462" s="161"/>
      <c r="Y462" s="161"/>
      <c r="Z462" s="161"/>
      <c r="AA462" s="161"/>
      <c r="AB462" s="161"/>
      <c r="AC462" s="161"/>
      <c r="AD462" s="161"/>
      <c r="AE462" s="161"/>
      <c r="AF462" s="161"/>
      <c r="AG462" s="161"/>
      <c r="AH462" s="161"/>
      <c r="AI462" s="161"/>
      <c r="AJ462" s="161"/>
      <c r="AK462" s="161"/>
      <c r="AL462" s="161"/>
      <c r="AM462" s="161"/>
      <c r="AN462" s="161"/>
      <c r="AO462" s="161"/>
      <c r="AP462" s="161"/>
      <c r="AQ462" s="161"/>
      <c r="AR462" s="161"/>
      <c r="AS462" s="161"/>
      <c r="AT462" s="161"/>
      <c r="AU462" s="161"/>
      <c r="AV462" s="161"/>
      <c r="AW462" s="161"/>
      <c r="AX462" s="161"/>
      <c r="AY462" s="161"/>
      <c r="AZ462" s="161"/>
      <c r="BA462" s="161"/>
      <c r="BB462" s="161"/>
      <c r="BC462" s="161"/>
      <c r="BD462" s="161"/>
      <c r="BE462" s="161"/>
      <c r="BF462" s="161"/>
      <c r="BG462" s="161"/>
      <c r="BH462" s="161"/>
      <c r="BI462" s="161"/>
      <c r="BJ462" s="161"/>
      <c r="BK462" s="161"/>
      <c r="BL462" s="161"/>
      <c r="BM462" s="161"/>
      <c r="BN462" s="161"/>
      <c r="BO462" s="161"/>
      <c r="BP462" s="161"/>
      <c r="BQ462" s="161"/>
      <c r="BR462" s="161"/>
      <c r="BS462" s="161"/>
      <c r="BT462" s="161"/>
      <c r="BU462" s="161"/>
    </row>
    <row r="463" spans="15:73" x14ac:dyDescent="0.2">
      <c r="O463" s="161"/>
      <c r="P463" s="161"/>
      <c r="Q463" s="161"/>
      <c r="R463" s="161"/>
      <c r="S463" s="161"/>
      <c r="T463" s="161"/>
      <c r="U463" s="161"/>
      <c r="V463" s="161"/>
      <c r="W463" s="161"/>
      <c r="X463" s="161"/>
      <c r="Y463" s="161"/>
      <c r="Z463" s="161"/>
      <c r="AA463" s="161"/>
      <c r="AB463" s="161"/>
      <c r="AC463" s="161"/>
      <c r="AD463" s="161"/>
      <c r="AE463" s="161"/>
      <c r="AF463" s="161"/>
      <c r="AG463" s="161"/>
      <c r="AH463" s="161"/>
      <c r="AI463" s="161"/>
      <c r="AJ463" s="161"/>
      <c r="AK463" s="161"/>
      <c r="AL463" s="161"/>
      <c r="AM463" s="161"/>
      <c r="AN463" s="161"/>
      <c r="AO463" s="161"/>
      <c r="AP463" s="161"/>
      <c r="AQ463" s="161"/>
      <c r="AR463" s="161"/>
      <c r="AS463" s="161"/>
      <c r="AT463" s="161"/>
      <c r="AU463" s="161"/>
      <c r="AV463" s="161"/>
      <c r="AW463" s="161"/>
      <c r="AX463" s="161"/>
      <c r="AY463" s="161"/>
      <c r="AZ463" s="161"/>
      <c r="BA463" s="161"/>
      <c r="BB463" s="161"/>
      <c r="BC463" s="161"/>
      <c r="BD463" s="161"/>
      <c r="BE463" s="161"/>
      <c r="BF463" s="161"/>
      <c r="BG463" s="161"/>
      <c r="BH463" s="161"/>
      <c r="BI463" s="161"/>
      <c r="BJ463" s="161"/>
      <c r="BK463" s="161"/>
      <c r="BL463" s="161"/>
      <c r="BM463" s="161"/>
      <c r="BN463" s="161"/>
      <c r="BO463" s="161"/>
      <c r="BP463" s="161"/>
      <c r="BQ463" s="161"/>
      <c r="BR463" s="161"/>
      <c r="BS463" s="161"/>
      <c r="BT463" s="161"/>
      <c r="BU463" s="161"/>
    </row>
    <row r="464" spans="15:73" x14ac:dyDescent="0.2">
      <c r="O464" s="161"/>
      <c r="P464" s="161"/>
      <c r="Q464" s="161"/>
      <c r="R464" s="161"/>
      <c r="S464" s="161"/>
      <c r="T464" s="161"/>
      <c r="U464" s="161"/>
      <c r="V464" s="161"/>
      <c r="W464" s="161"/>
      <c r="X464" s="161"/>
      <c r="Y464" s="161"/>
      <c r="Z464" s="161"/>
      <c r="AA464" s="161"/>
      <c r="AB464" s="161"/>
      <c r="AC464" s="161"/>
      <c r="AD464" s="161"/>
      <c r="AE464" s="161"/>
      <c r="AF464" s="161"/>
      <c r="AG464" s="161"/>
      <c r="AH464" s="161"/>
      <c r="AI464" s="161"/>
      <c r="AJ464" s="161"/>
      <c r="AK464" s="161"/>
      <c r="AL464" s="161"/>
      <c r="AM464" s="161"/>
      <c r="AN464" s="161"/>
      <c r="AO464" s="161"/>
      <c r="AP464" s="161"/>
      <c r="AQ464" s="161"/>
      <c r="AR464" s="161"/>
      <c r="AS464" s="161"/>
      <c r="AT464" s="161"/>
      <c r="AU464" s="161"/>
      <c r="AV464" s="161"/>
      <c r="AW464" s="161"/>
      <c r="AX464" s="161"/>
      <c r="AY464" s="161"/>
      <c r="AZ464" s="161"/>
      <c r="BA464" s="161"/>
      <c r="BB464" s="161"/>
      <c r="BC464" s="161"/>
      <c r="BD464" s="161"/>
      <c r="BE464" s="161"/>
      <c r="BF464" s="161"/>
      <c r="BG464" s="161"/>
      <c r="BH464" s="161"/>
      <c r="BI464" s="161"/>
      <c r="BJ464" s="161"/>
      <c r="BK464" s="161"/>
      <c r="BL464" s="161"/>
      <c r="BM464" s="161"/>
      <c r="BN464" s="161"/>
      <c r="BO464" s="161"/>
      <c r="BP464" s="161"/>
      <c r="BQ464" s="161"/>
      <c r="BR464" s="161"/>
      <c r="BS464" s="161"/>
      <c r="BT464" s="161"/>
      <c r="BU464" s="161"/>
    </row>
    <row r="465" spans="15:73" x14ac:dyDescent="0.2">
      <c r="O465" s="161"/>
      <c r="P465" s="161"/>
      <c r="Q465" s="161"/>
      <c r="R465" s="161"/>
      <c r="S465" s="161"/>
      <c r="T465" s="161"/>
      <c r="U465" s="161"/>
      <c r="V465" s="161"/>
      <c r="W465" s="161"/>
      <c r="X465" s="161"/>
      <c r="Y465" s="161"/>
      <c r="Z465" s="161"/>
      <c r="AA465" s="161"/>
      <c r="AB465" s="161"/>
      <c r="AC465" s="161"/>
      <c r="AD465" s="161"/>
      <c r="AE465" s="161"/>
      <c r="AF465" s="161"/>
      <c r="AG465" s="161"/>
      <c r="AH465" s="161"/>
      <c r="AI465" s="161"/>
      <c r="AJ465" s="161"/>
      <c r="AK465" s="161"/>
      <c r="AL465" s="161"/>
      <c r="AM465" s="161"/>
      <c r="AN465" s="161"/>
      <c r="AO465" s="161"/>
      <c r="AP465" s="161"/>
      <c r="AQ465" s="161"/>
      <c r="AR465" s="161"/>
      <c r="AS465" s="161"/>
      <c r="AT465" s="161"/>
      <c r="AU465" s="161"/>
      <c r="AV465" s="161"/>
      <c r="AW465" s="161"/>
      <c r="AX465" s="161"/>
      <c r="AY465" s="161"/>
      <c r="AZ465" s="161"/>
      <c r="BA465" s="161"/>
      <c r="BB465" s="161"/>
      <c r="BC465" s="161"/>
      <c r="BD465" s="161"/>
      <c r="BE465" s="161"/>
      <c r="BF465" s="161"/>
      <c r="BG465" s="161"/>
      <c r="BH465" s="161"/>
      <c r="BI465" s="161"/>
      <c r="BJ465" s="161"/>
      <c r="BK465" s="161"/>
      <c r="BL465" s="161"/>
      <c r="BM465" s="161"/>
      <c r="BN465" s="161"/>
      <c r="BO465" s="161"/>
      <c r="BP465" s="161"/>
      <c r="BQ465" s="161"/>
      <c r="BR465" s="161"/>
      <c r="BS465" s="161"/>
      <c r="BT465" s="161"/>
      <c r="BU465" s="161"/>
    </row>
    <row r="466" spans="15:73" x14ac:dyDescent="0.2">
      <c r="O466" s="161"/>
      <c r="P466" s="161"/>
      <c r="Q466" s="161"/>
      <c r="R466" s="161"/>
      <c r="S466" s="161"/>
      <c r="T466" s="161"/>
      <c r="U466" s="161"/>
      <c r="V466" s="161"/>
      <c r="W466" s="161"/>
      <c r="X466" s="161"/>
      <c r="Y466" s="161"/>
      <c r="Z466" s="161"/>
      <c r="AA466" s="161"/>
      <c r="AB466" s="161"/>
      <c r="AC466" s="161"/>
      <c r="AD466" s="161"/>
      <c r="AE466" s="161"/>
      <c r="AF466" s="161"/>
      <c r="AG466" s="161"/>
      <c r="AH466" s="161"/>
      <c r="AI466" s="161"/>
      <c r="AJ466" s="161"/>
      <c r="AK466" s="161"/>
      <c r="AL466" s="161"/>
      <c r="AM466" s="161"/>
      <c r="AN466" s="161"/>
      <c r="AO466" s="161"/>
      <c r="AP466" s="161"/>
      <c r="AQ466" s="161"/>
      <c r="AR466" s="161"/>
      <c r="AS466" s="161"/>
      <c r="AT466" s="161"/>
      <c r="AU466" s="161"/>
      <c r="AV466" s="161"/>
      <c r="AW466" s="161"/>
      <c r="AX466" s="161"/>
      <c r="AY466" s="161"/>
      <c r="AZ466" s="161"/>
      <c r="BA466" s="161"/>
      <c r="BB466" s="161"/>
      <c r="BC466" s="161"/>
      <c r="BD466" s="161"/>
      <c r="BE466" s="161"/>
      <c r="BF466" s="161"/>
      <c r="BG466" s="161"/>
      <c r="BH466" s="161"/>
      <c r="BI466" s="161"/>
      <c r="BJ466" s="161"/>
      <c r="BK466" s="161"/>
      <c r="BL466" s="161"/>
      <c r="BM466" s="161"/>
      <c r="BN466" s="161"/>
      <c r="BO466" s="161"/>
      <c r="BP466" s="161"/>
      <c r="BQ466" s="161"/>
      <c r="BR466" s="161"/>
      <c r="BS466" s="161"/>
      <c r="BT466" s="161"/>
      <c r="BU466" s="161"/>
    </row>
    <row r="467" spans="15:73" x14ac:dyDescent="0.2">
      <c r="O467" s="161"/>
      <c r="P467" s="161"/>
      <c r="Q467" s="161"/>
      <c r="R467" s="161"/>
      <c r="S467" s="161"/>
      <c r="T467" s="161"/>
      <c r="U467" s="161"/>
      <c r="V467" s="161"/>
      <c r="W467" s="161"/>
      <c r="X467" s="161"/>
      <c r="Y467" s="161"/>
      <c r="Z467" s="161"/>
      <c r="AA467" s="161"/>
      <c r="AB467" s="161"/>
      <c r="AC467" s="161"/>
      <c r="AD467" s="161"/>
      <c r="AE467" s="161"/>
      <c r="AF467" s="161"/>
      <c r="AG467" s="161"/>
      <c r="AH467" s="161"/>
      <c r="AI467" s="161"/>
      <c r="AJ467" s="161"/>
      <c r="AK467" s="161"/>
      <c r="AL467" s="161"/>
      <c r="AM467" s="161"/>
      <c r="AN467" s="161"/>
      <c r="AO467" s="161"/>
      <c r="AP467" s="161"/>
      <c r="AQ467" s="161"/>
      <c r="AR467" s="161"/>
      <c r="AS467" s="161"/>
      <c r="AT467" s="161"/>
      <c r="AU467" s="161"/>
      <c r="AV467" s="161"/>
      <c r="AW467" s="161"/>
      <c r="AX467" s="161"/>
      <c r="AY467" s="161"/>
      <c r="AZ467" s="161"/>
      <c r="BA467" s="161"/>
      <c r="BB467" s="161"/>
      <c r="BC467" s="161"/>
      <c r="BD467" s="161"/>
      <c r="BE467" s="161"/>
      <c r="BF467" s="161"/>
      <c r="BG467" s="161"/>
      <c r="BH467" s="161"/>
      <c r="BI467" s="161"/>
      <c r="BJ467" s="161"/>
      <c r="BK467" s="161"/>
      <c r="BL467" s="161"/>
      <c r="BM467" s="161"/>
      <c r="BN467" s="161"/>
      <c r="BO467" s="161"/>
      <c r="BP467" s="161"/>
      <c r="BQ467" s="161"/>
      <c r="BR467" s="161"/>
      <c r="BS467" s="161"/>
      <c r="BT467" s="161"/>
      <c r="BU467" s="161"/>
    </row>
    <row r="468" spans="15:73" x14ac:dyDescent="0.2">
      <c r="O468" s="161"/>
      <c r="P468" s="161"/>
      <c r="Q468" s="161"/>
      <c r="R468" s="161"/>
      <c r="S468" s="161"/>
      <c r="T468" s="161"/>
      <c r="U468" s="161"/>
      <c r="V468" s="161"/>
      <c r="W468" s="161"/>
      <c r="X468" s="161"/>
      <c r="Y468" s="161"/>
      <c r="Z468" s="161"/>
      <c r="AA468" s="161"/>
      <c r="AB468" s="161"/>
      <c r="AC468" s="161"/>
      <c r="AD468" s="161"/>
      <c r="AE468" s="161"/>
      <c r="AF468" s="161"/>
      <c r="AG468" s="161"/>
      <c r="AH468" s="161"/>
      <c r="AI468" s="161"/>
      <c r="AJ468" s="161"/>
      <c r="AK468" s="161"/>
      <c r="AL468" s="161"/>
      <c r="AM468" s="161"/>
      <c r="AN468" s="161"/>
      <c r="AO468" s="161"/>
      <c r="AP468" s="161"/>
      <c r="AQ468" s="161"/>
      <c r="AR468" s="161"/>
      <c r="AS468" s="161"/>
      <c r="AT468" s="161"/>
      <c r="AU468" s="161"/>
      <c r="AV468" s="161"/>
      <c r="AW468" s="161"/>
      <c r="AX468" s="161"/>
      <c r="AY468" s="161"/>
      <c r="AZ468" s="161"/>
      <c r="BA468" s="161"/>
      <c r="BB468" s="161"/>
      <c r="BC468" s="161"/>
      <c r="BD468" s="161"/>
      <c r="BE468" s="161"/>
      <c r="BF468" s="161"/>
      <c r="BG468" s="161"/>
      <c r="BH468" s="161"/>
      <c r="BI468" s="161"/>
      <c r="BJ468" s="161"/>
      <c r="BK468" s="161"/>
      <c r="BL468" s="161"/>
      <c r="BM468" s="161"/>
      <c r="BN468" s="161"/>
      <c r="BO468" s="161"/>
      <c r="BP468" s="161"/>
      <c r="BQ468" s="161"/>
      <c r="BR468" s="161"/>
      <c r="BS468" s="161"/>
      <c r="BT468" s="161"/>
      <c r="BU468" s="161"/>
    </row>
    <row r="469" spans="15:73" x14ac:dyDescent="0.2">
      <c r="O469" s="161"/>
      <c r="P469" s="161"/>
      <c r="Q469" s="161"/>
      <c r="R469" s="161"/>
      <c r="S469" s="161"/>
      <c r="T469" s="161"/>
      <c r="U469" s="161"/>
      <c r="V469" s="161"/>
      <c r="W469" s="161"/>
      <c r="X469" s="161"/>
      <c r="Y469" s="161"/>
      <c r="Z469" s="161"/>
      <c r="AA469" s="161"/>
      <c r="AB469" s="161"/>
      <c r="AC469" s="161"/>
      <c r="AD469" s="161"/>
      <c r="AE469" s="161"/>
      <c r="AF469" s="161"/>
      <c r="AG469" s="161"/>
      <c r="AH469" s="161"/>
      <c r="AI469" s="161"/>
      <c r="AJ469" s="161"/>
      <c r="AK469" s="161"/>
      <c r="AL469" s="161"/>
      <c r="AM469" s="161"/>
      <c r="AN469" s="161"/>
      <c r="AO469" s="161"/>
      <c r="AP469" s="161"/>
      <c r="AQ469" s="161"/>
      <c r="AR469" s="161"/>
      <c r="AS469" s="161"/>
      <c r="AT469" s="161"/>
      <c r="AU469" s="161"/>
      <c r="AV469" s="161"/>
      <c r="AW469" s="161"/>
      <c r="AX469" s="161"/>
      <c r="AY469" s="161"/>
      <c r="AZ469" s="161"/>
      <c r="BA469" s="161"/>
      <c r="BB469" s="161"/>
      <c r="BC469" s="161"/>
      <c r="BD469" s="161"/>
      <c r="BE469" s="161"/>
      <c r="BF469" s="161"/>
      <c r="BG469" s="161"/>
      <c r="BH469" s="161"/>
      <c r="BI469" s="161"/>
      <c r="BJ469" s="161"/>
      <c r="BK469" s="161"/>
      <c r="BL469" s="161"/>
      <c r="BM469" s="161"/>
      <c r="BN469" s="161"/>
      <c r="BO469" s="161"/>
      <c r="BP469" s="161"/>
      <c r="BQ469" s="161"/>
      <c r="BR469" s="161"/>
      <c r="BS469" s="161"/>
      <c r="BT469" s="161"/>
      <c r="BU469" s="161"/>
    </row>
    <row r="470" spans="15:73" x14ac:dyDescent="0.2">
      <c r="O470" s="161"/>
      <c r="P470" s="161"/>
      <c r="Q470" s="161"/>
      <c r="R470" s="161"/>
      <c r="S470" s="161"/>
      <c r="T470" s="161"/>
      <c r="U470" s="161"/>
      <c r="V470" s="161"/>
      <c r="W470" s="161"/>
      <c r="X470" s="161"/>
      <c r="Y470" s="161"/>
      <c r="Z470" s="161"/>
      <c r="AA470" s="161"/>
      <c r="AB470" s="161"/>
      <c r="AC470" s="161"/>
      <c r="AD470" s="161"/>
      <c r="AE470" s="161"/>
      <c r="AF470" s="161"/>
      <c r="AG470" s="161"/>
      <c r="AH470" s="161"/>
      <c r="AI470" s="161"/>
      <c r="AJ470" s="161"/>
      <c r="AK470" s="161"/>
      <c r="AL470" s="161"/>
      <c r="AM470" s="161"/>
      <c r="AN470" s="161"/>
      <c r="AO470" s="161"/>
      <c r="AP470" s="161"/>
      <c r="AQ470" s="161"/>
      <c r="AR470" s="161"/>
      <c r="AS470" s="161"/>
      <c r="AT470" s="161"/>
      <c r="AU470" s="161"/>
      <c r="AV470" s="161"/>
      <c r="AW470" s="161"/>
      <c r="AX470" s="161"/>
      <c r="AY470" s="161"/>
      <c r="AZ470" s="161"/>
      <c r="BA470" s="161"/>
      <c r="BB470" s="161"/>
      <c r="BC470" s="161"/>
      <c r="BD470" s="161"/>
      <c r="BE470" s="161"/>
      <c r="BF470" s="161"/>
      <c r="BG470" s="161"/>
      <c r="BH470" s="161"/>
      <c r="BI470" s="161"/>
      <c r="BJ470" s="161"/>
      <c r="BK470" s="161"/>
      <c r="BL470" s="161"/>
      <c r="BM470" s="161"/>
      <c r="BN470" s="161"/>
      <c r="BO470" s="161"/>
      <c r="BP470" s="161"/>
      <c r="BQ470" s="161"/>
      <c r="BR470" s="161"/>
      <c r="BS470" s="161"/>
      <c r="BT470" s="161"/>
      <c r="BU470" s="161"/>
    </row>
    <row r="471" spans="15:73" x14ac:dyDescent="0.2">
      <c r="O471" s="161"/>
      <c r="P471" s="161"/>
      <c r="Q471" s="161"/>
      <c r="R471" s="161"/>
      <c r="S471" s="161"/>
      <c r="T471" s="161"/>
      <c r="U471" s="161"/>
      <c r="V471" s="161"/>
      <c r="W471" s="161"/>
      <c r="X471" s="161"/>
      <c r="Y471" s="161"/>
      <c r="Z471" s="161"/>
      <c r="AA471" s="161"/>
      <c r="AB471" s="161"/>
      <c r="AC471" s="161"/>
      <c r="AD471" s="161"/>
      <c r="AE471" s="161"/>
      <c r="AF471" s="161"/>
      <c r="AG471" s="161"/>
      <c r="AH471" s="161"/>
      <c r="AI471" s="161"/>
      <c r="AJ471" s="161"/>
      <c r="AK471" s="161"/>
      <c r="AL471" s="161"/>
      <c r="AM471" s="161"/>
      <c r="AN471" s="161"/>
      <c r="AO471" s="161"/>
      <c r="AP471" s="161"/>
      <c r="AQ471" s="161"/>
      <c r="AR471" s="161"/>
      <c r="AS471" s="161"/>
      <c r="AT471" s="161"/>
      <c r="AU471" s="161"/>
      <c r="AV471" s="161"/>
      <c r="AW471" s="161"/>
      <c r="AX471" s="161"/>
      <c r="AY471" s="161"/>
      <c r="AZ471" s="161"/>
      <c r="BA471" s="161"/>
      <c r="BB471" s="161"/>
      <c r="BC471" s="161"/>
      <c r="BD471" s="161"/>
      <c r="BE471" s="161"/>
      <c r="BF471" s="161"/>
      <c r="BG471" s="161"/>
      <c r="BH471" s="161"/>
      <c r="BI471" s="161"/>
      <c r="BJ471" s="161"/>
      <c r="BK471" s="161"/>
      <c r="BL471" s="161"/>
      <c r="BM471" s="161"/>
      <c r="BN471" s="161"/>
      <c r="BO471" s="161"/>
      <c r="BP471" s="161"/>
      <c r="BQ471" s="161"/>
      <c r="BR471" s="161"/>
      <c r="BS471" s="161"/>
      <c r="BT471" s="161"/>
      <c r="BU471" s="161"/>
    </row>
    <row r="472" spans="15:73" x14ac:dyDescent="0.2">
      <c r="O472" s="161"/>
      <c r="P472" s="161"/>
      <c r="Q472" s="161"/>
      <c r="R472" s="161"/>
      <c r="S472" s="161"/>
      <c r="T472" s="161"/>
      <c r="U472" s="161"/>
      <c r="V472" s="161"/>
      <c r="W472" s="161"/>
      <c r="X472" s="161"/>
      <c r="Y472" s="161"/>
      <c r="Z472" s="161"/>
      <c r="AA472" s="161"/>
      <c r="AB472" s="161"/>
      <c r="AC472" s="161"/>
      <c r="AD472" s="161"/>
      <c r="AE472" s="161"/>
      <c r="AF472" s="161"/>
      <c r="AG472" s="161"/>
      <c r="AH472" s="161"/>
      <c r="AI472" s="161"/>
      <c r="AJ472" s="161"/>
      <c r="AK472" s="161"/>
      <c r="AL472" s="161"/>
      <c r="AM472" s="161"/>
      <c r="AN472" s="161"/>
      <c r="AO472" s="161"/>
      <c r="AP472" s="161"/>
      <c r="AQ472" s="161"/>
      <c r="AR472" s="161"/>
      <c r="AS472" s="161"/>
      <c r="AT472" s="161"/>
      <c r="AU472" s="161"/>
      <c r="AV472" s="161"/>
      <c r="AW472" s="161"/>
      <c r="AX472" s="161"/>
      <c r="AY472" s="161"/>
      <c r="AZ472" s="161"/>
      <c r="BA472" s="161"/>
      <c r="BB472" s="161"/>
      <c r="BC472" s="161"/>
      <c r="BD472" s="161"/>
      <c r="BE472" s="161"/>
      <c r="BF472" s="161"/>
      <c r="BG472" s="161"/>
      <c r="BH472" s="161"/>
      <c r="BI472" s="161"/>
      <c r="BJ472" s="161"/>
      <c r="BK472" s="161"/>
      <c r="BL472" s="161"/>
      <c r="BM472" s="161"/>
      <c r="BN472" s="161"/>
      <c r="BO472" s="161"/>
      <c r="BP472" s="161"/>
      <c r="BQ472" s="161"/>
      <c r="BR472" s="161"/>
      <c r="BS472" s="161"/>
      <c r="BT472" s="161"/>
      <c r="BU472" s="161"/>
    </row>
    <row r="473" spans="15:73" x14ac:dyDescent="0.2">
      <c r="O473" s="161"/>
      <c r="P473" s="161"/>
      <c r="Q473" s="161"/>
      <c r="R473" s="161"/>
      <c r="S473" s="161"/>
      <c r="T473" s="161"/>
      <c r="U473" s="161"/>
      <c r="V473" s="161"/>
      <c r="W473" s="161"/>
      <c r="X473" s="161"/>
      <c r="Y473" s="161"/>
      <c r="Z473" s="161"/>
      <c r="AA473" s="161"/>
      <c r="AB473" s="161"/>
      <c r="AC473" s="161"/>
      <c r="AD473" s="161"/>
      <c r="AE473" s="161"/>
      <c r="AF473" s="161"/>
      <c r="AG473" s="161"/>
      <c r="AH473" s="161"/>
      <c r="AI473" s="161"/>
      <c r="AJ473" s="161"/>
      <c r="AK473" s="161"/>
      <c r="AL473" s="161"/>
      <c r="AM473" s="161"/>
      <c r="AN473" s="161"/>
      <c r="AO473" s="161"/>
      <c r="AP473" s="161"/>
      <c r="AQ473" s="161"/>
      <c r="AR473" s="161"/>
      <c r="AS473" s="161"/>
      <c r="AT473" s="161"/>
      <c r="AU473" s="161"/>
      <c r="AV473" s="161"/>
      <c r="AW473" s="161"/>
      <c r="AX473" s="161"/>
      <c r="AY473" s="161"/>
      <c r="AZ473" s="161"/>
      <c r="BA473" s="161"/>
      <c r="BB473" s="161"/>
      <c r="BC473" s="161"/>
      <c r="BD473" s="161"/>
      <c r="BE473" s="161"/>
      <c r="BF473" s="161"/>
      <c r="BG473" s="161"/>
      <c r="BH473" s="161"/>
      <c r="BI473" s="161"/>
      <c r="BJ473" s="161"/>
      <c r="BK473" s="161"/>
      <c r="BL473" s="161"/>
      <c r="BM473" s="161"/>
      <c r="BN473" s="161"/>
      <c r="BO473" s="161"/>
      <c r="BP473" s="161"/>
      <c r="BQ473" s="161"/>
      <c r="BR473" s="161"/>
      <c r="BS473" s="161"/>
      <c r="BT473" s="161"/>
      <c r="BU473" s="161"/>
    </row>
    <row r="474" spans="15:73" x14ac:dyDescent="0.2">
      <c r="O474" s="161"/>
      <c r="P474" s="161"/>
      <c r="Q474" s="161"/>
      <c r="R474" s="161"/>
      <c r="S474" s="161"/>
      <c r="T474" s="161"/>
      <c r="U474" s="161"/>
      <c r="V474" s="161"/>
      <c r="W474" s="161"/>
      <c r="X474" s="161"/>
      <c r="Y474" s="161"/>
      <c r="Z474" s="161"/>
      <c r="AA474" s="161"/>
      <c r="AB474" s="161"/>
      <c r="AC474" s="161"/>
      <c r="AD474" s="161"/>
      <c r="AE474" s="161"/>
      <c r="AF474" s="161"/>
      <c r="AG474" s="161"/>
      <c r="AH474" s="161"/>
      <c r="AI474" s="161"/>
      <c r="AJ474" s="161"/>
      <c r="AK474" s="161"/>
      <c r="AL474" s="161"/>
      <c r="AM474" s="161"/>
      <c r="AN474" s="161"/>
      <c r="AO474" s="161"/>
      <c r="AP474" s="161"/>
      <c r="AQ474" s="161"/>
      <c r="AR474" s="161"/>
      <c r="AS474" s="161"/>
      <c r="AT474" s="161"/>
      <c r="AU474" s="161"/>
      <c r="AV474" s="161"/>
      <c r="AW474" s="161"/>
      <c r="AX474" s="161"/>
      <c r="AY474" s="161"/>
      <c r="AZ474" s="161"/>
      <c r="BA474" s="161"/>
      <c r="BB474" s="161"/>
      <c r="BC474" s="161"/>
      <c r="BD474" s="161"/>
      <c r="BE474" s="161"/>
      <c r="BF474" s="161"/>
      <c r="BG474" s="161"/>
      <c r="BH474" s="161"/>
      <c r="BI474" s="161"/>
      <c r="BJ474" s="161"/>
      <c r="BK474" s="161"/>
      <c r="BL474" s="161"/>
      <c r="BM474" s="161"/>
      <c r="BN474" s="161"/>
      <c r="BO474" s="161"/>
      <c r="BP474" s="161"/>
      <c r="BQ474" s="161"/>
      <c r="BR474" s="161"/>
      <c r="BS474" s="161"/>
      <c r="BT474" s="161"/>
      <c r="BU474" s="161"/>
    </row>
    <row r="475" spans="15:73" x14ac:dyDescent="0.2">
      <c r="O475" s="161"/>
      <c r="P475" s="161"/>
      <c r="Q475" s="161"/>
      <c r="R475" s="161"/>
      <c r="S475" s="161"/>
      <c r="T475" s="161"/>
      <c r="U475" s="161"/>
      <c r="V475" s="161"/>
      <c r="W475" s="161"/>
      <c r="X475" s="161"/>
      <c r="Y475" s="161"/>
      <c r="Z475" s="161"/>
      <c r="AA475" s="161"/>
      <c r="AB475" s="161"/>
      <c r="AC475" s="161"/>
      <c r="AD475" s="161"/>
      <c r="AE475" s="161"/>
      <c r="AF475" s="161"/>
      <c r="AG475" s="161"/>
      <c r="AH475" s="161"/>
      <c r="AI475" s="161"/>
      <c r="AJ475" s="161"/>
      <c r="AK475" s="161"/>
      <c r="AL475" s="161"/>
      <c r="AM475" s="161"/>
      <c r="AN475" s="161"/>
      <c r="AO475" s="161"/>
      <c r="AP475" s="161"/>
      <c r="AQ475" s="161"/>
      <c r="AR475" s="161"/>
      <c r="AS475" s="161"/>
      <c r="AT475" s="161"/>
      <c r="AU475" s="161"/>
      <c r="AV475" s="161"/>
      <c r="AW475" s="161"/>
      <c r="AX475" s="161"/>
      <c r="AY475" s="161"/>
      <c r="AZ475" s="161"/>
      <c r="BA475" s="161"/>
      <c r="BB475" s="161"/>
      <c r="BC475" s="161"/>
      <c r="BD475" s="161"/>
      <c r="BE475" s="161"/>
      <c r="BF475" s="161"/>
      <c r="BG475" s="161"/>
      <c r="BH475" s="161"/>
      <c r="BI475" s="161"/>
      <c r="BJ475" s="161"/>
      <c r="BK475" s="161"/>
      <c r="BL475" s="161"/>
      <c r="BM475" s="161"/>
      <c r="BN475" s="161"/>
      <c r="BO475" s="161"/>
      <c r="BP475" s="161"/>
      <c r="BQ475" s="161"/>
      <c r="BR475" s="161"/>
      <c r="BS475" s="161"/>
      <c r="BT475" s="161"/>
      <c r="BU475" s="161"/>
    </row>
    <row r="476" spans="15:73" x14ac:dyDescent="0.2">
      <c r="O476" s="161"/>
      <c r="P476" s="161"/>
      <c r="Q476" s="161"/>
      <c r="R476" s="161"/>
      <c r="S476" s="161"/>
      <c r="T476" s="161"/>
      <c r="U476" s="161"/>
      <c r="V476" s="161"/>
      <c r="W476" s="161"/>
      <c r="X476" s="161"/>
      <c r="Y476" s="161"/>
      <c r="Z476" s="161"/>
      <c r="AA476" s="161"/>
      <c r="AB476" s="161"/>
      <c r="AC476" s="161"/>
      <c r="AD476" s="161"/>
      <c r="AE476" s="161"/>
      <c r="AF476" s="161"/>
      <c r="AG476" s="161"/>
      <c r="AH476" s="161"/>
      <c r="AI476" s="161"/>
      <c r="AJ476" s="161"/>
      <c r="AK476" s="161"/>
      <c r="AL476" s="161"/>
      <c r="AM476" s="161"/>
      <c r="AN476" s="161"/>
      <c r="AO476" s="161"/>
      <c r="AP476" s="161"/>
      <c r="AQ476" s="161"/>
      <c r="AR476" s="161"/>
      <c r="AS476" s="161"/>
      <c r="AT476" s="161"/>
      <c r="AU476" s="161"/>
      <c r="AV476" s="161"/>
      <c r="AW476" s="161"/>
      <c r="AX476" s="161"/>
      <c r="AY476" s="161"/>
      <c r="AZ476" s="161"/>
      <c r="BA476" s="161"/>
      <c r="BB476" s="161"/>
      <c r="BC476" s="161"/>
      <c r="BD476" s="161"/>
      <c r="BE476" s="161"/>
      <c r="BF476" s="161"/>
      <c r="BG476" s="161"/>
      <c r="BH476" s="161"/>
      <c r="BI476" s="161"/>
      <c r="BJ476" s="161"/>
      <c r="BK476" s="161"/>
      <c r="BL476" s="161"/>
      <c r="BM476" s="161"/>
      <c r="BN476" s="161"/>
      <c r="BO476" s="161"/>
      <c r="BP476" s="161"/>
      <c r="BQ476" s="161"/>
      <c r="BR476" s="161"/>
      <c r="BS476" s="161"/>
      <c r="BT476" s="161"/>
      <c r="BU476" s="161"/>
    </row>
    <row r="477" spans="15:73" x14ac:dyDescent="0.2">
      <c r="O477" s="161"/>
      <c r="P477" s="161"/>
      <c r="Q477" s="161"/>
      <c r="R477" s="161"/>
      <c r="S477" s="161"/>
      <c r="T477" s="161"/>
      <c r="U477" s="161"/>
      <c r="V477" s="161"/>
      <c r="W477" s="161"/>
      <c r="X477" s="161"/>
      <c r="Y477" s="161"/>
      <c r="Z477" s="161"/>
      <c r="AA477" s="161"/>
      <c r="AB477" s="161"/>
      <c r="AC477" s="161"/>
      <c r="AD477" s="161"/>
      <c r="AE477" s="161"/>
      <c r="AF477" s="161"/>
      <c r="AG477" s="161"/>
      <c r="AH477" s="161"/>
      <c r="AI477" s="161"/>
      <c r="AJ477" s="161"/>
      <c r="AK477" s="161"/>
      <c r="AL477" s="161"/>
      <c r="AM477" s="161"/>
      <c r="AN477" s="161"/>
      <c r="AO477" s="161"/>
      <c r="AP477" s="161"/>
      <c r="AQ477" s="161"/>
      <c r="AR477" s="161"/>
      <c r="AS477" s="161"/>
      <c r="AT477" s="161"/>
      <c r="AU477" s="161"/>
      <c r="AV477" s="161"/>
      <c r="AW477" s="161"/>
      <c r="AX477" s="161"/>
      <c r="AY477" s="161"/>
      <c r="AZ477" s="161"/>
      <c r="BA477" s="161"/>
      <c r="BB477" s="161"/>
      <c r="BC477" s="161"/>
      <c r="BD477" s="161"/>
      <c r="BE477" s="161"/>
      <c r="BF477" s="161"/>
      <c r="BG477" s="161"/>
      <c r="BH477" s="161"/>
      <c r="BI477" s="161"/>
      <c r="BJ477" s="161"/>
      <c r="BK477" s="161"/>
      <c r="BL477" s="161"/>
      <c r="BM477" s="161"/>
      <c r="BN477" s="161"/>
      <c r="BO477" s="161"/>
      <c r="BP477" s="161"/>
      <c r="BQ477" s="161"/>
      <c r="BR477" s="161"/>
      <c r="BS477" s="161"/>
      <c r="BT477" s="161"/>
      <c r="BU477" s="161"/>
    </row>
    <row r="478" spans="15:73" x14ac:dyDescent="0.2">
      <c r="O478" s="161"/>
      <c r="P478" s="161"/>
      <c r="Q478" s="161"/>
      <c r="R478" s="161"/>
      <c r="S478" s="161"/>
      <c r="T478" s="161"/>
      <c r="U478" s="161"/>
      <c r="V478" s="161"/>
      <c r="W478" s="161"/>
      <c r="X478" s="161"/>
      <c r="Y478" s="161"/>
      <c r="Z478" s="161"/>
      <c r="AA478" s="161"/>
      <c r="AB478" s="161"/>
      <c r="AC478" s="161"/>
      <c r="AD478" s="161"/>
      <c r="AE478" s="161"/>
      <c r="AF478" s="161"/>
      <c r="AG478" s="161"/>
      <c r="AH478" s="161"/>
      <c r="AI478" s="161"/>
      <c r="AJ478" s="161"/>
      <c r="AK478" s="161"/>
      <c r="AL478" s="161"/>
      <c r="AM478" s="161"/>
      <c r="AN478" s="161"/>
      <c r="AO478" s="161"/>
      <c r="AP478" s="161"/>
      <c r="AQ478" s="161"/>
      <c r="AR478" s="161"/>
      <c r="AS478" s="161"/>
      <c r="AT478" s="161"/>
      <c r="AU478" s="161"/>
      <c r="AV478" s="161"/>
      <c r="AW478" s="161"/>
      <c r="AX478" s="161"/>
      <c r="AY478" s="161"/>
      <c r="AZ478" s="161"/>
      <c r="BA478" s="161"/>
      <c r="BB478" s="161"/>
      <c r="BC478" s="161"/>
      <c r="BD478" s="161"/>
      <c r="BE478" s="161"/>
      <c r="BF478" s="161"/>
      <c r="BG478" s="161"/>
      <c r="BH478" s="161"/>
      <c r="BI478" s="161"/>
      <c r="BJ478" s="161"/>
      <c r="BK478" s="161"/>
      <c r="BL478" s="161"/>
      <c r="BM478" s="161"/>
      <c r="BN478" s="161"/>
      <c r="BO478" s="161"/>
      <c r="BP478" s="161"/>
      <c r="BQ478" s="161"/>
      <c r="BR478" s="161"/>
      <c r="BS478" s="161"/>
      <c r="BT478" s="161"/>
      <c r="BU478" s="161"/>
    </row>
    <row r="479" spans="15:73" x14ac:dyDescent="0.2">
      <c r="O479" s="161"/>
      <c r="P479" s="161"/>
      <c r="Q479" s="161"/>
      <c r="R479" s="161"/>
      <c r="S479" s="161"/>
      <c r="T479" s="161"/>
      <c r="U479" s="161"/>
      <c r="V479" s="161"/>
      <c r="W479" s="161"/>
      <c r="X479" s="161"/>
      <c r="Y479" s="161"/>
      <c r="Z479" s="161"/>
      <c r="AA479" s="161"/>
      <c r="AB479" s="161"/>
      <c r="AC479" s="161"/>
      <c r="AD479" s="161"/>
      <c r="AE479" s="161"/>
      <c r="AF479" s="161"/>
      <c r="AG479" s="161"/>
      <c r="AH479" s="161"/>
      <c r="AI479" s="161"/>
      <c r="AJ479" s="161"/>
      <c r="AK479" s="161"/>
      <c r="AL479" s="161"/>
      <c r="AM479" s="161"/>
      <c r="AN479" s="161"/>
      <c r="AO479" s="161"/>
      <c r="AP479" s="161"/>
      <c r="AQ479" s="161"/>
      <c r="AR479" s="161"/>
      <c r="AS479" s="161"/>
      <c r="AT479" s="161"/>
      <c r="AU479" s="161"/>
      <c r="AV479" s="161"/>
      <c r="AW479" s="161"/>
      <c r="AX479" s="161"/>
      <c r="AY479" s="161"/>
      <c r="AZ479" s="161"/>
      <c r="BA479" s="161"/>
      <c r="BB479" s="161"/>
      <c r="BC479" s="161"/>
      <c r="BD479" s="161"/>
      <c r="BE479" s="161"/>
      <c r="BF479" s="161"/>
      <c r="BG479" s="161"/>
      <c r="BH479" s="161"/>
      <c r="BI479" s="161"/>
      <c r="BJ479" s="161"/>
      <c r="BK479" s="161"/>
      <c r="BL479" s="161"/>
      <c r="BM479" s="161"/>
      <c r="BN479" s="161"/>
      <c r="BO479" s="161"/>
      <c r="BP479" s="161"/>
      <c r="BQ479" s="161"/>
      <c r="BR479" s="161"/>
      <c r="BS479" s="161"/>
      <c r="BT479" s="161"/>
      <c r="BU479" s="161"/>
    </row>
    <row r="480" spans="15:73" x14ac:dyDescent="0.2">
      <c r="O480" s="161"/>
      <c r="P480" s="161"/>
      <c r="Q480" s="161"/>
      <c r="R480" s="161"/>
      <c r="S480" s="161"/>
      <c r="T480" s="161"/>
      <c r="U480" s="161"/>
      <c r="V480" s="161"/>
      <c r="W480" s="161"/>
      <c r="X480" s="161"/>
      <c r="Y480" s="161"/>
      <c r="Z480" s="161"/>
      <c r="AA480" s="161"/>
      <c r="AB480" s="161"/>
      <c r="AC480" s="161"/>
      <c r="AD480" s="161"/>
      <c r="AE480" s="161"/>
      <c r="AF480" s="161"/>
      <c r="AG480" s="161"/>
      <c r="AH480" s="161"/>
      <c r="AI480" s="161"/>
      <c r="AJ480" s="161"/>
      <c r="AK480" s="161"/>
      <c r="AL480" s="161"/>
      <c r="AM480" s="161"/>
      <c r="AN480" s="161"/>
      <c r="AO480" s="161"/>
      <c r="AP480" s="161"/>
      <c r="AQ480" s="161"/>
      <c r="AR480" s="161"/>
      <c r="AS480" s="161"/>
      <c r="AT480" s="161"/>
      <c r="AU480" s="161"/>
      <c r="AV480" s="161"/>
      <c r="AW480" s="161"/>
      <c r="AX480" s="161"/>
      <c r="AY480" s="161"/>
      <c r="AZ480" s="161"/>
      <c r="BA480" s="161"/>
      <c r="BB480" s="161"/>
      <c r="BC480" s="161"/>
      <c r="BD480" s="161"/>
      <c r="BE480" s="161"/>
      <c r="BF480" s="161"/>
      <c r="BG480" s="161"/>
      <c r="BH480" s="161"/>
      <c r="BI480" s="161"/>
      <c r="BJ480" s="161"/>
      <c r="BK480" s="161"/>
      <c r="BL480" s="161"/>
      <c r="BM480" s="161"/>
      <c r="BN480" s="161"/>
      <c r="BO480" s="161"/>
      <c r="BP480" s="161"/>
      <c r="BQ480" s="161"/>
      <c r="BR480" s="161"/>
      <c r="BS480" s="161"/>
      <c r="BT480" s="161"/>
      <c r="BU480" s="161"/>
    </row>
    <row r="481" spans="15:73" x14ac:dyDescent="0.2">
      <c r="O481" s="161"/>
      <c r="P481" s="161"/>
      <c r="Q481" s="161"/>
      <c r="R481" s="161"/>
      <c r="S481" s="161"/>
      <c r="T481" s="161"/>
      <c r="U481" s="161"/>
      <c r="V481" s="161"/>
      <c r="W481" s="161"/>
      <c r="X481" s="161"/>
      <c r="Y481" s="161"/>
      <c r="Z481" s="161"/>
      <c r="AA481" s="161"/>
      <c r="AB481" s="161"/>
      <c r="AC481" s="161"/>
      <c r="AD481" s="161"/>
      <c r="AE481" s="161"/>
      <c r="AF481" s="161"/>
      <c r="AG481" s="161"/>
      <c r="AH481" s="161"/>
      <c r="AI481" s="161"/>
      <c r="AJ481" s="161"/>
      <c r="AK481" s="161"/>
      <c r="AL481" s="161"/>
      <c r="AM481" s="161"/>
      <c r="AN481" s="161"/>
      <c r="AO481" s="161"/>
      <c r="AP481" s="161"/>
      <c r="AQ481" s="161"/>
      <c r="AR481" s="161"/>
      <c r="AS481" s="161"/>
      <c r="AT481" s="161"/>
      <c r="AU481" s="161"/>
      <c r="AV481" s="161"/>
      <c r="AW481" s="161"/>
      <c r="AX481" s="161"/>
      <c r="AY481" s="161"/>
      <c r="AZ481" s="161"/>
      <c r="BA481" s="161"/>
      <c r="BB481" s="161"/>
      <c r="BC481" s="161"/>
      <c r="BD481" s="161"/>
      <c r="BE481" s="161"/>
      <c r="BF481" s="161"/>
      <c r="BG481" s="161"/>
      <c r="BH481" s="161"/>
      <c r="BI481" s="161"/>
      <c r="BJ481" s="161"/>
      <c r="BK481" s="161"/>
      <c r="BL481" s="161"/>
      <c r="BM481" s="161"/>
      <c r="BN481" s="161"/>
      <c r="BO481" s="161"/>
      <c r="BP481" s="161"/>
      <c r="BQ481" s="161"/>
      <c r="BR481" s="161"/>
      <c r="BS481" s="161"/>
      <c r="BT481" s="161"/>
      <c r="BU481" s="161"/>
    </row>
    <row r="482" spans="15:73" x14ac:dyDescent="0.2">
      <c r="O482" s="161"/>
      <c r="P482" s="161"/>
      <c r="Q482" s="161"/>
      <c r="R482" s="161"/>
      <c r="S482" s="161"/>
      <c r="T482" s="161"/>
      <c r="U482" s="161"/>
      <c r="V482" s="161"/>
      <c r="W482" s="161"/>
      <c r="X482" s="161"/>
      <c r="Y482" s="161"/>
      <c r="Z482" s="161"/>
      <c r="AA482" s="161"/>
      <c r="AB482" s="161"/>
      <c r="AC482" s="161"/>
      <c r="AD482" s="161"/>
      <c r="AE482" s="161"/>
      <c r="AF482" s="161"/>
      <c r="AG482" s="161"/>
      <c r="AH482" s="161"/>
      <c r="AI482" s="161"/>
      <c r="AJ482" s="161"/>
      <c r="AK482" s="161"/>
      <c r="AL482" s="161"/>
      <c r="AM482" s="161"/>
      <c r="AN482" s="161"/>
      <c r="AO482" s="161"/>
      <c r="AP482" s="161"/>
      <c r="AQ482" s="161"/>
      <c r="AR482" s="161"/>
      <c r="AS482" s="161"/>
      <c r="AT482" s="161"/>
      <c r="AU482" s="161"/>
      <c r="AV482" s="161"/>
      <c r="AW482" s="161"/>
      <c r="AX482" s="161"/>
      <c r="AY482" s="161"/>
      <c r="AZ482" s="161"/>
      <c r="BA482" s="161"/>
      <c r="BB482" s="161"/>
      <c r="BC482" s="161"/>
      <c r="BD482" s="161"/>
      <c r="BE482" s="161"/>
      <c r="BF482" s="161"/>
      <c r="BG482" s="161"/>
      <c r="BH482" s="161"/>
      <c r="BI482" s="161"/>
      <c r="BJ482" s="161"/>
      <c r="BK482" s="161"/>
      <c r="BL482" s="161"/>
      <c r="BM482" s="161"/>
      <c r="BN482" s="161"/>
      <c r="BO482" s="161"/>
      <c r="BP482" s="161"/>
      <c r="BQ482" s="161"/>
      <c r="BR482" s="161"/>
      <c r="BS482" s="161"/>
      <c r="BT482" s="161"/>
      <c r="BU482" s="161"/>
    </row>
    <row r="483" spans="15:73" x14ac:dyDescent="0.2">
      <c r="O483" s="161"/>
      <c r="P483" s="161"/>
      <c r="Q483" s="161"/>
      <c r="R483" s="161"/>
      <c r="S483" s="161"/>
      <c r="T483" s="161"/>
      <c r="U483" s="161"/>
      <c r="V483" s="161"/>
      <c r="W483" s="161"/>
      <c r="X483" s="161"/>
      <c r="Y483" s="161"/>
      <c r="Z483" s="161"/>
      <c r="AA483" s="161"/>
      <c r="AB483" s="161"/>
      <c r="AC483" s="161"/>
      <c r="AD483" s="161"/>
      <c r="AE483" s="161"/>
      <c r="AF483" s="161"/>
      <c r="AG483" s="161"/>
      <c r="AH483" s="161"/>
      <c r="AI483" s="161"/>
      <c r="AJ483" s="161"/>
      <c r="AK483" s="161"/>
      <c r="AL483" s="161"/>
      <c r="AM483" s="161"/>
      <c r="AN483" s="161"/>
      <c r="AO483" s="161"/>
      <c r="AP483" s="161"/>
      <c r="AQ483" s="161"/>
      <c r="AR483" s="161"/>
      <c r="AS483" s="161"/>
      <c r="AT483" s="161"/>
      <c r="AU483" s="161"/>
      <c r="AV483" s="161"/>
      <c r="AW483" s="161"/>
      <c r="AX483" s="161"/>
      <c r="AY483" s="161"/>
      <c r="AZ483" s="161"/>
      <c r="BA483" s="161"/>
      <c r="BB483" s="161"/>
      <c r="BC483" s="161"/>
      <c r="BD483" s="161"/>
      <c r="BE483" s="161"/>
      <c r="BF483" s="161"/>
      <c r="BG483" s="161"/>
      <c r="BH483" s="161"/>
      <c r="BI483" s="161"/>
      <c r="BJ483" s="161"/>
      <c r="BK483" s="161"/>
      <c r="BL483" s="161"/>
      <c r="BM483" s="161"/>
      <c r="BN483" s="161"/>
      <c r="BO483" s="161"/>
      <c r="BP483" s="161"/>
      <c r="BQ483" s="161"/>
      <c r="BR483" s="161"/>
      <c r="BS483" s="161"/>
      <c r="BT483" s="161"/>
      <c r="BU483" s="161"/>
    </row>
    <row r="484" spans="15:73" x14ac:dyDescent="0.2">
      <c r="O484" s="161"/>
      <c r="P484" s="161"/>
      <c r="Q484" s="161"/>
      <c r="R484" s="161"/>
      <c r="S484" s="161"/>
      <c r="T484" s="161"/>
      <c r="U484" s="161"/>
      <c r="V484" s="161"/>
      <c r="W484" s="161"/>
      <c r="X484" s="161"/>
      <c r="Y484" s="161"/>
      <c r="Z484" s="161"/>
      <c r="AA484" s="161"/>
      <c r="AB484" s="161"/>
      <c r="AC484" s="161"/>
      <c r="AD484" s="161"/>
      <c r="AE484" s="161"/>
      <c r="AF484" s="161"/>
      <c r="AG484" s="161"/>
      <c r="AH484" s="161"/>
      <c r="AI484" s="161"/>
      <c r="AJ484" s="161"/>
      <c r="AK484" s="161"/>
      <c r="AL484" s="161"/>
      <c r="AM484" s="161"/>
      <c r="AN484" s="161"/>
      <c r="AO484" s="161"/>
      <c r="AP484" s="161"/>
      <c r="AQ484" s="161"/>
      <c r="AR484" s="161"/>
      <c r="AS484" s="161"/>
      <c r="AT484" s="161"/>
      <c r="AU484" s="161"/>
      <c r="AV484" s="161"/>
      <c r="AW484" s="161"/>
      <c r="AX484" s="161"/>
      <c r="AY484" s="161"/>
      <c r="AZ484" s="161"/>
      <c r="BA484" s="161"/>
      <c r="BB484" s="161"/>
      <c r="BC484" s="161"/>
      <c r="BD484" s="161"/>
      <c r="BE484" s="161"/>
      <c r="BF484" s="161"/>
      <c r="BG484" s="161"/>
      <c r="BH484" s="161"/>
      <c r="BI484" s="161"/>
      <c r="BJ484" s="161"/>
      <c r="BK484" s="161"/>
      <c r="BL484" s="161"/>
      <c r="BM484" s="161"/>
      <c r="BN484" s="161"/>
      <c r="BO484" s="161"/>
      <c r="BP484" s="161"/>
      <c r="BQ484" s="161"/>
      <c r="BR484" s="161"/>
      <c r="BS484" s="161"/>
      <c r="BT484" s="161"/>
      <c r="BU484" s="161"/>
    </row>
    <row r="485" spans="15:73" x14ac:dyDescent="0.2">
      <c r="O485" s="161"/>
      <c r="P485" s="161"/>
      <c r="Q485" s="161"/>
      <c r="R485" s="161"/>
      <c r="S485" s="161"/>
      <c r="T485" s="161"/>
      <c r="U485" s="161"/>
      <c r="V485" s="161"/>
      <c r="W485" s="161"/>
      <c r="X485" s="161"/>
      <c r="Y485" s="161"/>
      <c r="Z485" s="161"/>
      <c r="AA485" s="161"/>
      <c r="AB485" s="161"/>
      <c r="AC485" s="161"/>
      <c r="AD485" s="161"/>
      <c r="AE485" s="161"/>
      <c r="AF485" s="161"/>
      <c r="AG485" s="161"/>
      <c r="AH485" s="161"/>
      <c r="AI485" s="161"/>
      <c r="AJ485" s="161"/>
      <c r="AK485" s="161"/>
      <c r="AL485" s="161"/>
      <c r="AM485" s="161"/>
      <c r="AN485" s="161"/>
      <c r="AO485" s="161"/>
      <c r="AP485" s="161"/>
      <c r="AQ485" s="161"/>
      <c r="AR485" s="161"/>
      <c r="AS485" s="161"/>
      <c r="AT485" s="161"/>
      <c r="AU485" s="161"/>
      <c r="AV485" s="161"/>
      <c r="AW485" s="161"/>
      <c r="AX485" s="161"/>
      <c r="AY485" s="161"/>
      <c r="AZ485" s="161"/>
      <c r="BA485" s="161"/>
      <c r="BB485" s="161"/>
      <c r="BC485" s="161"/>
      <c r="BD485" s="161"/>
      <c r="BE485" s="161"/>
      <c r="BF485" s="161"/>
      <c r="BG485" s="161"/>
      <c r="BH485" s="161"/>
      <c r="BI485" s="161"/>
      <c r="BJ485" s="161"/>
      <c r="BK485" s="161"/>
      <c r="BL485" s="161"/>
      <c r="BM485" s="161"/>
      <c r="BN485" s="161"/>
      <c r="BO485" s="161"/>
      <c r="BP485" s="161"/>
      <c r="BQ485" s="161"/>
      <c r="BR485" s="161"/>
      <c r="BS485" s="161"/>
      <c r="BT485" s="161"/>
      <c r="BU485" s="161"/>
    </row>
    <row r="486" spans="15:73" x14ac:dyDescent="0.2">
      <c r="O486" s="161"/>
      <c r="P486" s="161"/>
      <c r="Q486" s="161"/>
      <c r="R486" s="161"/>
      <c r="S486" s="161"/>
      <c r="T486" s="161"/>
      <c r="U486" s="161"/>
      <c r="V486" s="161"/>
      <c r="W486" s="161"/>
      <c r="X486" s="161"/>
      <c r="Y486" s="161"/>
      <c r="Z486" s="161"/>
      <c r="AA486" s="161"/>
      <c r="AB486" s="161"/>
      <c r="AC486" s="161"/>
      <c r="AD486" s="161"/>
      <c r="AE486" s="161"/>
      <c r="AF486" s="161"/>
      <c r="AG486" s="161"/>
      <c r="AH486" s="161"/>
      <c r="AI486" s="161"/>
      <c r="AJ486" s="161"/>
      <c r="AK486" s="161"/>
      <c r="AL486" s="161"/>
      <c r="AM486" s="161"/>
      <c r="AN486" s="161"/>
      <c r="AO486" s="161"/>
      <c r="AP486" s="161"/>
      <c r="AQ486" s="161"/>
      <c r="AR486" s="161"/>
      <c r="AS486" s="161"/>
      <c r="AT486" s="161"/>
      <c r="AU486" s="161"/>
      <c r="AV486" s="161"/>
      <c r="AW486" s="161"/>
      <c r="AX486" s="161"/>
      <c r="AY486" s="161"/>
      <c r="AZ486" s="161"/>
      <c r="BA486" s="161"/>
      <c r="BB486" s="161"/>
      <c r="BC486" s="161"/>
      <c r="BD486" s="161"/>
      <c r="BE486" s="161"/>
      <c r="BF486" s="161"/>
      <c r="BG486" s="161"/>
      <c r="BH486" s="161"/>
      <c r="BI486" s="161"/>
      <c r="BJ486" s="161"/>
      <c r="BK486" s="161"/>
      <c r="BL486" s="161"/>
      <c r="BM486" s="161"/>
      <c r="BN486" s="161"/>
      <c r="BO486" s="161"/>
      <c r="BP486" s="161"/>
      <c r="BQ486" s="161"/>
      <c r="BR486" s="161"/>
      <c r="BS486" s="161"/>
      <c r="BT486" s="161"/>
      <c r="BU486" s="161"/>
    </row>
    <row r="487" spans="15:73" x14ac:dyDescent="0.2">
      <c r="O487" s="161"/>
      <c r="P487" s="161"/>
      <c r="Q487" s="161"/>
      <c r="R487" s="161"/>
      <c r="S487" s="161"/>
      <c r="T487" s="161"/>
      <c r="U487" s="161"/>
      <c r="V487" s="161"/>
      <c r="W487" s="161"/>
      <c r="X487" s="161"/>
      <c r="Y487" s="161"/>
      <c r="Z487" s="161"/>
      <c r="AA487" s="161"/>
      <c r="AB487" s="161"/>
      <c r="AC487" s="161"/>
      <c r="AD487" s="161"/>
      <c r="AE487" s="161"/>
      <c r="AF487" s="161"/>
      <c r="AG487" s="161"/>
      <c r="AH487" s="161"/>
      <c r="AI487" s="161"/>
      <c r="AJ487" s="161"/>
      <c r="AK487" s="161"/>
      <c r="AL487" s="161"/>
      <c r="AM487" s="161"/>
      <c r="AN487" s="161"/>
      <c r="AO487" s="161"/>
      <c r="AP487" s="161"/>
      <c r="AQ487" s="161"/>
      <c r="AR487" s="161"/>
      <c r="AS487" s="161"/>
      <c r="AT487" s="161"/>
      <c r="AU487" s="161"/>
      <c r="AV487" s="161"/>
      <c r="AW487" s="161"/>
      <c r="AX487" s="161"/>
      <c r="AY487" s="161"/>
      <c r="AZ487" s="161"/>
      <c r="BA487" s="161"/>
      <c r="BB487" s="161"/>
      <c r="BC487" s="161"/>
      <c r="BD487" s="161"/>
      <c r="BE487" s="161"/>
      <c r="BF487" s="161"/>
      <c r="BG487" s="161"/>
      <c r="BH487" s="161"/>
      <c r="BI487" s="161"/>
      <c r="BJ487" s="161"/>
      <c r="BK487" s="161"/>
      <c r="BL487" s="161"/>
      <c r="BM487" s="161"/>
      <c r="BN487" s="161"/>
      <c r="BO487" s="161"/>
      <c r="BP487" s="161"/>
      <c r="BQ487" s="161"/>
      <c r="BR487" s="161"/>
      <c r="BS487" s="161"/>
      <c r="BT487" s="161"/>
      <c r="BU487" s="161"/>
    </row>
    <row r="488" spans="15:73" x14ac:dyDescent="0.2">
      <c r="O488" s="161"/>
      <c r="P488" s="161"/>
      <c r="Q488" s="161"/>
      <c r="R488" s="161"/>
      <c r="S488" s="161"/>
      <c r="T488" s="161"/>
      <c r="U488" s="161"/>
      <c r="V488" s="161"/>
      <c r="W488" s="161"/>
      <c r="X488" s="161"/>
      <c r="Y488" s="161"/>
      <c r="Z488" s="161"/>
      <c r="AA488" s="161"/>
      <c r="AB488" s="161"/>
      <c r="AC488" s="161"/>
      <c r="AD488" s="161"/>
      <c r="AE488" s="161"/>
      <c r="AF488" s="161"/>
      <c r="AG488" s="161"/>
      <c r="AH488" s="161"/>
      <c r="AI488" s="161"/>
      <c r="AJ488" s="161"/>
      <c r="AK488" s="161"/>
      <c r="AL488" s="161"/>
      <c r="AM488" s="161"/>
      <c r="AN488" s="161"/>
      <c r="AO488" s="161"/>
      <c r="AP488" s="161"/>
      <c r="AQ488" s="161"/>
      <c r="AR488" s="161"/>
      <c r="AS488" s="161"/>
      <c r="AT488" s="161"/>
      <c r="AU488" s="161"/>
      <c r="AV488" s="161"/>
      <c r="AW488" s="161"/>
      <c r="AX488" s="161"/>
      <c r="AY488" s="161"/>
      <c r="AZ488" s="161"/>
      <c r="BA488" s="161"/>
      <c r="BB488" s="161"/>
      <c r="BC488" s="161"/>
      <c r="BD488" s="161"/>
      <c r="BE488" s="161"/>
      <c r="BF488" s="161"/>
      <c r="BG488" s="161"/>
      <c r="BH488" s="161"/>
      <c r="BI488" s="161"/>
      <c r="BJ488" s="161"/>
      <c r="BK488" s="161"/>
      <c r="BL488" s="161"/>
      <c r="BM488" s="161"/>
      <c r="BN488" s="161"/>
      <c r="BO488" s="161"/>
      <c r="BP488" s="161"/>
      <c r="BQ488" s="161"/>
      <c r="BR488" s="161"/>
      <c r="BS488" s="161"/>
      <c r="BT488" s="161"/>
      <c r="BU488" s="161"/>
    </row>
    <row r="489" spans="15:73" x14ac:dyDescent="0.2">
      <c r="O489" s="161"/>
      <c r="P489" s="161"/>
      <c r="Q489" s="161"/>
      <c r="R489" s="161"/>
      <c r="S489" s="161"/>
      <c r="T489" s="161"/>
      <c r="U489" s="161"/>
      <c r="V489" s="161"/>
      <c r="W489" s="161"/>
      <c r="X489" s="161"/>
      <c r="Y489" s="161"/>
      <c r="Z489" s="161"/>
      <c r="AA489" s="161"/>
      <c r="AB489" s="161"/>
      <c r="AC489" s="161"/>
      <c r="AD489" s="161"/>
      <c r="AE489" s="161"/>
      <c r="AF489" s="161"/>
      <c r="AG489" s="161"/>
      <c r="AH489" s="161"/>
      <c r="AI489" s="161"/>
      <c r="AJ489" s="161"/>
      <c r="AK489" s="161"/>
      <c r="AL489" s="161"/>
      <c r="AM489" s="161"/>
      <c r="AN489" s="161"/>
      <c r="AO489" s="161"/>
      <c r="AP489" s="161"/>
      <c r="AQ489" s="161"/>
      <c r="AR489" s="161"/>
      <c r="AS489" s="161"/>
      <c r="AT489" s="161"/>
      <c r="AU489" s="161"/>
      <c r="AV489" s="161"/>
      <c r="AW489" s="161"/>
      <c r="AX489" s="161"/>
      <c r="AY489" s="161"/>
      <c r="AZ489" s="161"/>
      <c r="BA489" s="161"/>
      <c r="BB489" s="161"/>
      <c r="BC489" s="161"/>
      <c r="BD489" s="161"/>
      <c r="BE489" s="161"/>
      <c r="BF489" s="161"/>
      <c r="BG489" s="161"/>
      <c r="BH489" s="161"/>
      <c r="BI489" s="161"/>
      <c r="BJ489" s="161"/>
      <c r="BK489" s="161"/>
      <c r="BL489" s="161"/>
      <c r="BM489" s="161"/>
      <c r="BN489" s="161"/>
      <c r="BO489" s="161"/>
      <c r="BP489" s="161"/>
      <c r="BQ489" s="161"/>
      <c r="BR489" s="161"/>
      <c r="BS489" s="161"/>
      <c r="BT489" s="161"/>
      <c r="BU489" s="161"/>
    </row>
    <row r="490" spans="15:73" x14ac:dyDescent="0.2">
      <c r="O490" s="161"/>
      <c r="P490" s="161"/>
      <c r="Q490" s="161"/>
      <c r="R490" s="161"/>
      <c r="S490" s="161"/>
      <c r="T490" s="161"/>
      <c r="U490" s="161"/>
      <c r="V490" s="161"/>
      <c r="W490" s="161"/>
      <c r="X490" s="161"/>
      <c r="Y490" s="161"/>
      <c r="Z490" s="161"/>
      <c r="AA490" s="161"/>
      <c r="AB490" s="161"/>
      <c r="AC490" s="161"/>
      <c r="AD490" s="161"/>
      <c r="AE490" s="161"/>
      <c r="AF490" s="161"/>
      <c r="AG490" s="161"/>
      <c r="AH490" s="161"/>
      <c r="AI490" s="161"/>
      <c r="AJ490" s="161"/>
      <c r="AK490" s="161"/>
      <c r="AL490" s="161"/>
      <c r="AM490" s="161"/>
      <c r="AN490" s="161"/>
      <c r="AO490" s="161"/>
      <c r="AP490" s="161"/>
      <c r="AQ490" s="161"/>
      <c r="AR490" s="161"/>
      <c r="AS490" s="161"/>
      <c r="AT490" s="161"/>
      <c r="AU490" s="161"/>
      <c r="AV490" s="161"/>
      <c r="AW490" s="161"/>
      <c r="AX490" s="161"/>
      <c r="AY490" s="161"/>
      <c r="AZ490" s="161"/>
      <c r="BA490" s="161"/>
      <c r="BB490" s="161"/>
      <c r="BC490" s="161"/>
      <c r="BD490" s="161"/>
      <c r="BE490" s="161"/>
      <c r="BF490" s="161"/>
      <c r="BG490" s="161"/>
      <c r="BH490" s="161"/>
      <c r="BI490" s="161"/>
      <c r="BJ490" s="161"/>
      <c r="BK490" s="161"/>
      <c r="BL490" s="161"/>
      <c r="BM490" s="161"/>
      <c r="BN490" s="161"/>
      <c r="BO490" s="161"/>
      <c r="BP490" s="161"/>
      <c r="BQ490" s="161"/>
      <c r="BR490" s="161"/>
      <c r="BS490" s="161"/>
      <c r="BT490" s="161"/>
      <c r="BU490" s="161"/>
    </row>
    <row r="491" spans="15:73" x14ac:dyDescent="0.2">
      <c r="O491" s="161"/>
      <c r="P491" s="161"/>
      <c r="Q491" s="161"/>
      <c r="R491" s="161"/>
      <c r="S491" s="161"/>
      <c r="T491" s="161"/>
      <c r="U491" s="161"/>
      <c r="V491" s="161"/>
      <c r="W491" s="161"/>
      <c r="X491" s="161"/>
      <c r="Y491" s="161"/>
      <c r="Z491" s="161"/>
      <c r="AA491" s="161"/>
      <c r="AB491" s="161"/>
      <c r="AC491" s="161"/>
      <c r="AD491" s="161"/>
      <c r="AE491" s="161"/>
      <c r="AF491" s="161"/>
      <c r="AG491" s="161"/>
      <c r="AH491" s="161"/>
      <c r="AI491" s="161"/>
      <c r="AJ491" s="161"/>
      <c r="AK491" s="161"/>
      <c r="AL491" s="161"/>
      <c r="AM491" s="161"/>
      <c r="AN491" s="161"/>
      <c r="AO491" s="161"/>
      <c r="AP491" s="161"/>
      <c r="AQ491" s="161"/>
      <c r="AR491" s="161"/>
      <c r="AS491" s="161"/>
      <c r="AT491" s="161"/>
      <c r="AU491" s="161"/>
      <c r="AV491" s="161"/>
      <c r="AW491" s="161"/>
      <c r="AX491" s="161"/>
      <c r="AY491" s="161"/>
      <c r="AZ491" s="161"/>
      <c r="BA491" s="161"/>
      <c r="BB491" s="161"/>
      <c r="BC491" s="161"/>
      <c r="BD491" s="161"/>
      <c r="BE491" s="161"/>
      <c r="BF491" s="161"/>
      <c r="BG491" s="161"/>
      <c r="BH491" s="161"/>
      <c r="BI491" s="161"/>
      <c r="BJ491" s="161"/>
      <c r="BK491" s="161"/>
      <c r="BL491" s="161"/>
      <c r="BM491" s="161"/>
      <c r="BN491" s="161"/>
      <c r="BO491" s="161"/>
      <c r="BP491" s="161"/>
      <c r="BQ491" s="161"/>
      <c r="BR491" s="161"/>
      <c r="BS491" s="161"/>
      <c r="BT491" s="161"/>
      <c r="BU491" s="161"/>
    </row>
    <row r="492" spans="15:73" x14ac:dyDescent="0.2">
      <c r="O492" s="161"/>
      <c r="P492" s="161"/>
      <c r="Q492" s="161"/>
      <c r="R492" s="161"/>
      <c r="S492" s="161"/>
      <c r="T492" s="161"/>
      <c r="U492" s="161"/>
      <c r="V492" s="161"/>
      <c r="W492" s="161"/>
      <c r="X492" s="161"/>
      <c r="Y492" s="161"/>
      <c r="Z492" s="161"/>
      <c r="AA492" s="161"/>
      <c r="AB492" s="161"/>
      <c r="AC492" s="161"/>
      <c r="AD492" s="161"/>
      <c r="AE492" s="161"/>
      <c r="AF492" s="161"/>
      <c r="AG492" s="161"/>
      <c r="AH492" s="161"/>
      <c r="AI492" s="161"/>
      <c r="AJ492" s="161"/>
      <c r="AK492" s="161"/>
      <c r="AL492" s="161"/>
      <c r="AM492" s="161"/>
      <c r="AN492" s="161"/>
      <c r="AO492" s="161"/>
      <c r="AP492" s="161"/>
      <c r="AQ492" s="161"/>
      <c r="AR492" s="161"/>
      <c r="AS492" s="161"/>
      <c r="AT492" s="161"/>
      <c r="AU492" s="161"/>
      <c r="AV492" s="161"/>
      <c r="AW492" s="161"/>
      <c r="AX492" s="161"/>
      <c r="AY492" s="161"/>
      <c r="AZ492" s="161"/>
      <c r="BA492" s="161"/>
      <c r="BB492" s="161"/>
      <c r="BC492" s="161"/>
      <c r="BD492" s="161"/>
      <c r="BE492" s="161"/>
      <c r="BF492" s="161"/>
      <c r="BG492" s="161"/>
      <c r="BH492" s="161"/>
      <c r="BI492" s="161"/>
      <c r="BJ492" s="161"/>
      <c r="BK492" s="161"/>
      <c r="BL492" s="161"/>
      <c r="BM492" s="161"/>
      <c r="BN492" s="161"/>
      <c r="BO492" s="161"/>
      <c r="BP492" s="161"/>
      <c r="BQ492" s="161"/>
      <c r="BR492" s="161"/>
      <c r="BS492" s="161"/>
      <c r="BT492" s="161"/>
      <c r="BU492" s="161"/>
    </row>
    <row r="493" spans="15:73" x14ac:dyDescent="0.2">
      <c r="O493" s="161"/>
      <c r="P493" s="161"/>
      <c r="Q493" s="161"/>
      <c r="R493" s="161"/>
      <c r="S493" s="161"/>
      <c r="T493" s="161"/>
      <c r="U493" s="161"/>
      <c r="V493" s="161"/>
      <c r="W493" s="161"/>
      <c r="X493" s="161"/>
      <c r="Y493" s="161"/>
      <c r="Z493" s="161"/>
      <c r="AA493" s="161"/>
      <c r="AB493" s="161"/>
      <c r="AC493" s="161"/>
      <c r="AD493" s="161"/>
      <c r="AE493" s="161"/>
      <c r="AF493" s="161"/>
      <c r="AG493" s="161"/>
      <c r="AH493" s="161"/>
      <c r="AI493" s="161"/>
      <c r="AJ493" s="161"/>
      <c r="AK493" s="161"/>
      <c r="AL493" s="161"/>
      <c r="AM493" s="161"/>
      <c r="AN493" s="161"/>
      <c r="AO493" s="161"/>
      <c r="AP493" s="161"/>
      <c r="AQ493" s="161"/>
      <c r="AR493" s="161"/>
      <c r="AS493" s="161"/>
      <c r="AT493" s="161"/>
      <c r="AU493" s="161"/>
      <c r="AV493" s="161"/>
      <c r="AW493" s="161"/>
      <c r="AX493" s="161"/>
      <c r="AY493" s="161"/>
      <c r="AZ493" s="161"/>
      <c r="BA493" s="161"/>
      <c r="BB493" s="161"/>
      <c r="BC493" s="161"/>
      <c r="BD493" s="161"/>
      <c r="BE493" s="161"/>
      <c r="BF493" s="161"/>
      <c r="BG493" s="161"/>
      <c r="BH493" s="161"/>
      <c r="BI493" s="161"/>
      <c r="BJ493" s="161"/>
      <c r="BK493" s="161"/>
      <c r="BL493" s="161"/>
      <c r="BM493" s="161"/>
      <c r="BN493" s="161"/>
      <c r="BO493" s="161"/>
      <c r="BP493" s="161"/>
      <c r="BQ493" s="161"/>
      <c r="BR493" s="161"/>
      <c r="BS493" s="161"/>
      <c r="BT493" s="161"/>
      <c r="BU493" s="161"/>
    </row>
    <row r="494" spans="15:73" x14ac:dyDescent="0.2">
      <c r="O494" s="161"/>
      <c r="P494" s="161"/>
      <c r="Q494" s="161"/>
      <c r="R494" s="161"/>
      <c r="S494" s="161"/>
      <c r="T494" s="161"/>
      <c r="U494" s="161"/>
      <c r="V494" s="161"/>
      <c r="W494" s="161"/>
      <c r="X494" s="161"/>
      <c r="Y494" s="161"/>
      <c r="Z494" s="161"/>
      <c r="AA494" s="161"/>
      <c r="AB494" s="161"/>
      <c r="AC494" s="161"/>
      <c r="AD494" s="161"/>
      <c r="AE494" s="161"/>
      <c r="AF494" s="161"/>
      <c r="AG494" s="161"/>
      <c r="AH494" s="161"/>
      <c r="AI494" s="161"/>
      <c r="AJ494" s="161"/>
      <c r="AK494" s="161"/>
      <c r="AL494" s="161"/>
      <c r="AM494" s="161"/>
      <c r="AN494" s="161"/>
      <c r="AO494" s="161"/>
      <c r="AP494" s="161"/>
      <c r="AQ494" s="161"/>
      <c r="AR494" s="161"/>
      <c r="AS494" s="161"/>
      <c r="AT494" s="161"/>
      <c r="AU494" s="161"/>
      <c r="AV494" s="161"/>
      <c r="AW494" s="161"/>
      <c r="AX494" s="161"/>
      <c r="AY494" s="161"/>
      <c r="AZ494" s="161"/>
      <c r="BA494" s="161"/>
      <c r="BB494" s="161"/>
      <c r="BC494" s="161"/>
      <c r="BD494" s="161"/>
      <c r="BE494" s="161"/>
      <c r="BF494" s="161"/>
      <c r="BG494" s="161"/>
      <c r="BH494" s="161"/>
      <c r="BI494" s="161"/>
      <c r="BJ494" s="161"/>
      <c r="BK494" s="161"/>
      <c r="BL494" s="161"/>
      <c r="BM494" s="161"/>
      <c r="BN494" s="161"/>
      <c r="BO494" s="161"/>
      <c r="BP494" s="161"/>
      <c r="BQ494" s="161"/>
      <c r="BR494" s="161"/>
      <c r="BS494" s="161"/>
      <c r="BT494" s="161"/>
      <c r="BU494" s="161"/>
    </row>
    <row r="495" spans="15:73" x14ac:dyDescent="0.2">
      <c r="O495" s="161"/>
      <c r="P495" s="161"/>
      <c r="Q495" s="161"/>
      <c r="R495" s="161"/>
      <c r="S495" s="161"/>
      <c r="T495" s="161"/>
      <c r="U495" s="161"/>
      <c r="V495" s="161"/>
      <c r="W495" s="161"/>
      <c r="X495" s="161"/>
      <c r="Y495" s="161"/>
      <c r="Z495" s="161"/>
      <c r="AA495" s="161"/>
      <c r="AB495" s="161"/>
      <c r="AC495" s="161"/>
      <c r="AD495" s="161"/>
      <c r="AE495" s="161"/>
      <c r="AF495" s="161"/>
      <c r="AG495" s="161"/>
      <c r="AH495" s="161"/>
      <c r="AI495" s="161"/>
      <c r="AJ495" s="161"/>
      <c r="AK495" s="161"/>
      <c r="AL495" s="161"/>
      <c r="AM495" s="161"/>
      <c r="AN495" s="161"/>
      <c r="AO495" s="161"/>
      <c r="AP495" s="161"/>
      <c r="AQ495" s="161"/>
      <c r="AR495" s="161"/>
      <c r="AS495" s="161"/>
      <c r="AT495" s="161"/>
      <c r="AU495" s="161"/>
      <c r="AV495" s="161"/>
      <c r="AW495" s="161"/>
      <c r="AX495" s="161"/>
      <c r="AY495" s="161"/>
      <c r="AZ495" s="161"/>
      <c r="BA495" s="161"/>
      <c r="BB495" s="161"/>
      <c r="BC495" s="161"/>
      <c r="BD495" s="161"/>
      <c r="BE495" s="161"/>
      <c r="BF495" s="161"/>
      <c r="BG495" s="161"/>
      <c r="BH495" s="161"/>
      <c r="BI495" s="161"/>
      <c r="BJ495" s="161"/>
      <c r="BK495" s="161"/>
      <c r="BL495" s="161"/>
      <c r="BM495" s="161"/>
      <c r="BN495" s="161"/>
      <c r="BO495" s="161"/>
      <c r="BP495" s="161"/>
      <c r="BQ495" s="161"/>
      <c r="BR495" s="161"/>
      <c r="BS495" s="161"/>
      <c r="BT495" s="161"/>
      <c r="BU495" s="161"/>
    </row>
    <row r="496" spans="15:73" x14ac:dyDescent="0.2">
      <c r="O496" s="161"/>
      <c r="P496" s="161"/>
      <c r="Q496" s="161"/>
      <c r="R496" s="161"/>
      <c r="S496" s="161"/>
      <c r="T496" s="161"/>
      <c r="U496" s="161"/>
      <c r="V496" s="161"/>
      <c r="W496" s="161"/>
      <c r="X496" s="161"/>
      <c r="Y496" s="161"/>
      <c r="Z496" s="161"/>
      <c r="AA496" s="161"/>
      <c r="AB496" s="161"/>
      <c r="AC496" s="161"/>
      <c r="AD496" s="161"/>
      <c r="AE496" s="161"/>
      <c r="AF496" s="161"/>
      <c r="AG496" s="161"/>
      <c r="AH496" s="161"/>
      <c r="AI496" s="161"/>
      <c r="AJ496" s="161"/>
      <c r="AK496" s="161"/>
      <c r="AL496" s="161"/>
      <c r="AM496" s="161"/>
      <c r="AN496" s="161"/>
      <c r="AO496" s="161"/>
      <c r="AP496" s="161"/>
      <c r="AQ496" s="161"/>
      <c r="AR496" s="161"/>
      <c r="AS496" s="161"/>
      <c r="AT496" s="161"/>
      <c r="AU496" s="161"/>
      <c r="AV496" s="161"/>
      <c r="AW496" s="161"/>
      <c r="AX496" s="161"/>
      <c r="AY496" s="161"/>
      <c r="AZ496" s="161"/>
      <c r="BA496" s="161"/>
      <c r="BB496" s="161"/>
      <c r="BC496" s="161"/>
      <c r="BD496" s="161"/>
      <c r="BE496" s="161"/>
      <c r="BF496" s="161"/>
      <c r="BG496" s="161"/>
      <c r="BH496" s="161"/>
      <c r="BI496" s="161"/>
      <c r="BJ496" s="161"/>
      <c r="BK496" s="161"/>
      <c r="BL496" s="161"/>
      <c r="BM496" s="161"/>
      <c r="BN496" s="161"/>
      <c r="BO496" s="161"/>
      <c r="BP496" s="161"/>
      <c r="BQ496" s="161"/>
      <c r="BR496" s="161"/>
      <c r="BS496" s="161"/>
      <c r="BT496" s="161"/>
      <c r="BU496" s="161"/>
    </row>
    <row r="497" spans="15:73" x14ac:dyDescent="0.2">
      <c r="O497" s="161"/>
      <c r="P497" s="161"/>
      <c r="Q497" s="161"/>
      <c r="R497" s="161"/>
      <c r="S497" s="161"/>
      <c r="T497" s="161"/>
      <c r="U497" s="161"/>
      <c r="V497" s="161"/>
      <c r="W497" s="161"/>
      <c r="X497" s="161"/>
      <c r="Y497" s="161"/>
      <c r="Z497" s="161"/>
      <c r="AA497" s="161"/>
      <c r="AB497" s="161"/>
      <c r="AC497" s="161"/>
      <c r="AD497" s="161"/>
      <c r="AE497" s="161"/>
      <c r="AF497" s="161"/>
      <c r="AG497" s="161"/>
      <c r="AH497" s="161"/>
      <c r="AI497" s="161"/>
      <c r="AJ497" s="161"/>
      <c r="AK497" s="161"/>
      <c r="AL497" s="161"/>
      <c r="AM497" s="161"/>
      <c r="AN497" s="161"/>
      <c r="AO497" s="161"/>
      <c r="AP497" s="161"/>
      <c r="AQ497" s="161"/>
      <c r="AR497" s="161"/>
      <c r="AS497" s="161"/>
      <c r="AT497" s="161"/>
      <c r="AU497" s="161"/>
      <c r="AV497" s="161"/>
      <c r="AW497" s="161"/>
      <c r="AX497" s="161"/>
      <c r="AY497" s="161"/>
      <c r="AZ497" s="161"/>
      <c r="BA497" s="161"/>
      <c r="BB497" s="161"/>
      <c r="BC497" s="161"/>
      <c r="BD497" s="161"/>
      <c r="BE497" s="161"/>
      <c r="BF497" s="161"/>
      <c r="BG497" s="161"/>
      <c r="BH497" s="161"/>
      <c r="BI497" s="161"/>
      <c r="BJ497" s="161"/>
      <c r="BK497" s="161"/>
      <c r="BL497" s="161"/>
      <c r="BM497" s="161"/>
      <c r="BN497" s="161"/>
      <c r="BO497" s="161"/>
      <c r="BP497" s="161"/>
      <c r="BQ497" s="161"/>
      <c r="BR497" s="161"/>
      <c r="BS497" s="161"/>
      <c r="BT497" s="161"/>
      <c r="BU497" s="161"/>
    </row>
    <row r="498" spans="15:73" x14ac:dyDescent="0.2">
      <c r="O498" s="161"/>
      <c r="P498" s="161"/>
      <c r="Q498" s="161"/>
      <c r="R498" s="161"/>
      <c r="S498" s="161"/>
      <c r="T498" s="161"/>
      <c r="U498" s="161"/>
      <c r="V498" s="161"/>
      <c r="W498" s="161"/>
      <c r="X498" s="161"/>
      <c r="Y498" s="161"/>
      <c r="Z498" s="161"/>
      <c r="AA498" s="161"/>
      <c r="AB498" s="161"/>
      <c r="AC498" s="161"/>
      <c r="AD498" s="161"/>
      <c r="AE498" s="161"/>
      <c r="AF498" s="161"/>
      <c r="AG498" s="161"/>
      <c r="AH498" s="161"/>
      <c r="AI498" s="161"/>
      <c r="AJ498" s="161"/>
      <c r="AK498" s="161"/>
      <c r="AL498" s="161"/>
      <c r="AM498" s="161"/>
      <c r="AN498" s="161"/>
      <c r="AO498" s="161"/>
      <c r="AP498" s="161"/>
      <c r="AQ498" s="161"/>
      <c r="AR498" s="161"/>
      <c r="AS498" s="161"/>
      <c r="AT498" s="161"/>
      <c r="AU498" s="161"/>
      <c r="AV498" s="161"/>
      <c r="AW498" s="161"/>
      <c r="AX498" s="161"/>
      <c r="AY498" s="161"/>
      <c r="AZ498" s="161"/>
      <c r="BA498" s="161"/>
      <c r="BB498" s="161"/>
      <c r="BC498" s="161"/>
      <c r="BD498" s="161"/>
      <c r="BE498" s="161"/>
      <c r="BF498" s="161"/>
      <c r="BG498" s="161"/>
      <c r="BH498" s="161"/>
      <c r="BI498" s="161"/>
      <c r="BJ498" s="161"/>
      <c r="BK498" s="161"/>
      <c r="BL498" s="161"/>
      <c r="BM498" s="161"/>
      <c r="BN498" s="161"/>
      <c r="BO498" s="161"/>
      <c r="BP498" s="161"/>
      <c r="BQ498" s="161"/>
      <c r="BR498" s="161"/>
      <c r="BS498" s="161"/>
      <c r="BT498" s="161"/>
      <c r="BU498" s="161"/>
    </row>
    <row r="499" spans="15:73" x14ac:dyDescent="0.2">
      <c r="O499" s="161"/>
      <c r="P499" s="161"/>
      <c r="Q499" s="161"/>
      <c r="R499" s="161"/>
      <c r="S499" s="161"/>
      <c r="T499" s="161"/>
      <c r="U499" s="161"/>
      <c r="V499" s="161"/>
      <c r="W499" s="161"/>
      <c r="X499" s="161"/>
      <c r="Y499" s="161"/>
      <c r="Z499" s="161"/>
      <c r="AA499" s="161"/>
      <c r="AB499" s="161"/>
      <c r="AC499" s="161"/>
      <c r="AD499" s="161"/>
      <c r="AE499" s="161"/>
      <c r="AF499" s="161"/>
      <c r="AG499" s="161"/>
      <c r="AH499" s="161"/>
      <c r="AI499" s="161"/>
      <c r="AJ499" s="161"/>
      <c r="AK499" s="161"/>
      <c r="AL499" s="161"/>
      <c r="AM499" s="161"/>
      <c r="AN499" s="161"/>
      <c r="AO499" s="161"/>
      <c r="AP499" s="161"/>
      <c r="AQ499" s="161"/>
      <c r="AR499" s="161"/>
      <c r="AS499" s="161"/>
      <c r="AT499" s="161"/>
      <c r="AU499" s="161"/>
      <c r="AV499" s="161"/>
      <c r="AW499" s="161"/>
      <c r="AX499" s="161"/>
      <c r="AY499" s="161"/>
      <c r="AZ499" s="161"/>
      <c r="BA499" s="161"/>
      <c r="BB499" s="161"/>
      <c r="BC499" s="161"/>
      <c r="BD499" s="161"/>
      <c r="BE499" s="161"/>
      <c r="BF499" s="161"/>
      <c r="BG499" s="161"/>
      <c r="BH499" s="161"/>
      <c r="BI499" s="161"/>
      <c r="BJ499" s="161"/>
      <c r="BK499" s="161"/>
      <c r="BL499" s="161"/>
      <c r="BM499" s="161"/>
      <c r="BN499" s="161"/>
      <c r="BO499" s="161"/>
      <c r="BP499" s="161"/>
      <c r="BQ499" s="161"/>
      <c r="BR499" s="161"/>
      <c r="BS499" s="161"/>
      <c r="BT499" s="161"/>
      <c r="BU499" s="161"/>
    </row>
    <row r="500" spans="15:73" x14ac:dyDescent="0.2">
      <c r="O500" s="161"/>
      <c r="P500" s="161"/>
      <c r="Q500" s="161"/>
      <c r="R500" s="161"/>
      <c r="S500" s="161"/>
      <c r="T500" s="161"/>
      <c r="U500" s="161"/>
      <c r="V500" s="161"/>
      <c r="W500" s="161"/>
      <c r="X500" s="161"/>
      <c r="Y500" s="161"/>
      <c r="Z500" s="161"/>
      <c r="AA500" s="161"/>
      <c r="AB500" s="161"/>
      <c r="AC500" s="161"/>
      <c r="AD500" s="161"/>
      <c r="AE500" s="161"/>
      <c r="AF500" s="161"/>
      <c r="AG500" s="161"/>
      <c r="AH500" s="161"/>
      <c r="AI500" s="161"/>
      <c r="AJ500" s="161"/>
      <c r="AK500" s="161"/>
      <c r="AL500" s="161"/>
      <c r="AM500" s="161"/>
      <c r="AN500" s="161"/>
      <c r="AO500" s="161"/>
      <c r="AP500" s="161"/>
      <c r="AQ500" s="161"/>
      <c r="AR500" s="161"/>
      <c r="AS500" s="161"/>
      <c r="AT500" s="161"/>
      <c r="AU500" s="161"/>
      <c r="AV500" s="161"/>
      <c r="AW500" s="161"/>
      <c r="AX500" s="161"/>
      <c r="AY500" s="161"/>
      <c r="AZ500" s="161"/>
      <c r="BA500" s="161"/>
      <c r="BB500" s="161"/>
      <c r="BC500" s="161"/>
      <c r="BD500" s="161"/>
      <c r="BE500" s="161"/>
      <c r="BF500" s="161"/>
      <c r="BG500" s="161"/>
      <c r="BH500" s="161"/>
      <c r="BI500" s="161"/>
      <c r="BJ500" s="161"/>
      <c r="BK500" s="161"/>
      <c r="BL500" s="161"/>
      <c r="BM500" s="161"/>
      <c r="BN500" s="161"/>
      <c r="BO500" s="161"/>
      <c r="BP500" s="161"/>
      <c r="BQ500" s="161"/>
      <c r="BR500" s="161"/>
      <c r="BS500" s="161"/>
      <c r="BT500" s="161"/>
      <c r="BU500" s="161"/>
    </row>
    <row r="501" spans="15:73" x14ac:dyDescent="0.2">
      <c r="O501" s="161"/>
      <c r="P501" s="161"/>
      <c r="Q501" s="161"/>
      <c r="R501" s="161"/>
      <c r="S501" s="161"/>
      <c r="T501" s="161"/>
      <c r="U501" s="161"/>
      <c r="V501" s="161"/>
      <c r="W501" s="161"/>
      <c r="X501" s="161"/>
      <c r="Y501" s="161"/>
      <c r="Z501" s="161"/>
      <c r="AA501" s="161"/>
      <c r="AB501" s="161"/>
      <c r="AC501" s="161"/>
      <c r="AD501" s="161"/>
      <c r="AE501" s="161"/>
      <c r="AF501" s="161"/>
      <c r="AG501" s="161"/>
      <c r="AH501" s="161"/>
      <c r="AI501" s="161"/>
      <c r="AJ501" s="161"/>
      <c r="AK501" s="161"/>
      <c r="AL501" s="161"/>
      <c r="AM501" s="161"/>
      <c r="AN501" s="161"/>
      <c r="AO501" s="161"/>
      <c r="AP501" s="161"/>
      <c r="AQ501" s="161"/>
      <c r="AR501" s="161"/>
      <c r="AS501" s="161"/>
      <c r="AT501" s="161"/>
      <c r="AU501" s="161"/>
      <c r="AV501" s="161"/>
      <c r="AW501" s="161"/>
      <c r="AX501" s="161"/>
      <c r="AY501" s="161"/>
      <c r="AZ501" s="161"/>
      <c r="BA501" s="161"/>
      <c r="BB501" s="161"/>
      <c r="BC501" s="161"/>
      <c r="BD501" s="161"/>
      <c r="BE501" s="161"/>
      <c r="BF501" s="161"/>
      <c r="BG501" s="161"/>
      <c r="BH501" s="161"/>
      <c r="BI501" s="161"/>
      <c r="BJ501" s="161"/>
      <c r="BK501" s="161"/>
      <c r="BL501" s="161"/>
      <c r="BM501" s="161"/>
      <c r="BN501" s="161"/>
      <c r="BO501" s="161"/>
      <c r="BP501" s="161"/>
      <c r="BQ501" s="161"/>
      <c r="BR501" s="161"/>
      <c r="BS501" s="161"/>
      <c r="BT501" s="161"/>
      <c r="BU501" s="161"/>
    </row>
    <row r="502" spans="15:73" x14ac:dyDescent="0.2">
      <c r="O502" s="161"/>
      <c r="P502" s="161"/>
      <c r="Q502" s="161"/>
      <c r="R502" s="161"/>
      <c r="S502" s="161"/>
      <c r="T502" s="161"/>
      <c r="U502" s="161"/>
      <c r="V502" s="161"/>
      <c r="W502" s="161"/>
      <c r="X502" s="161"/>
      <c r="Y502" s="161"/>
      <c r="Z502" s="161"/>
      <c r="AA502" s="161"/>
      <c r="AB502" s="161"/>
      <c r="AC502" s="161"/>
      <c r="AD502" s="161"/>
      <c r="AE502" s="161"/>
      <c r="AF502" s="161"/>
      <c r="AG502" s="161"/>
      <c r="AH502" s="161"/>
      <c r="AI502" s="161"/>
      <c r="AJ502" s="161"/>
      <c r="AK502" s="161"/>
      <c r="AL502" s="161"/>
      <c r="AM502" s="161"/>
      <c r="AN502" s="161"/>
      <c r="AO502" s="161"/>
      <c r="AP502" s="161"/>
      <c r="AQ502" s="161"/>
      <c r="AR502" s="161"/>
      <c r="AS502" s="161"/>
      <c r="AT502" s="161"/>
      <c r="AU502" s="161"/>
      <c r="AV502" s="161"/>
      <c r="AW502" s="161"/>
      <c r="AX502" s="161"/>
      <c r="AY502" s="161"/>
      <c r="AZ502" s="161"/>
      <c r="BA502" s="161"/>
      <c r="BB502" s="161"/>
      <c r="BC502" s="161"/>
      <c r="BD502" s="161"/>
      <c r="BE502" s="161"/>
      <c r="BF502" s="161"/>
      <c r="BG502" s="161"/>
      <c r="BH502" s="161"/>
      <c r="BI502" s="161"/>
      <c r="BJ502" s="161"/>
      <c r="BK502" s="161"/>
      <c r="BL502" s="161"/>
      <c r="BM502" s="161"/>
      <c r="BN502" s="161"/>
      <c r="BO502" s="161"/>
      <c r="BP502" s="161"/>
      <c r="BQ502" s="161"/>
      <c r="BR502" s="161"/>
      <c r="BS502" s="161"/>
      <c r="BT502" s="161"/>
      <c r="BU502" s="161"/>
    </row>
    <row r="503" spans="15:73" x14ac:dyDescent="0.2">
      <c r="O503" s="161"/>
      <c r="P503" s="161"/>
      <c r="Q503" s="161"/>
      <c r="R503" s="161"/>
      <c r="S503" s="161"/>
      <c r="T503" s="161"/>
      <c r="U503" s="161"/>
      <c r="V503" s="161"/>
      <c r="W503" s="161"/>
      <c r="X503" s="161"/>
      <c r="Y503" s="161"/>
      <c r="Z503" s="161"/>
      <c r="AA503" s="161"/>
      <c r="AB503" s="161"/>
      <c r="AC503" s="161"/>
      <c r="AD503" s="161"/>
      <c r="AE503" s="161"/>
      <c r="AF503" s="161"/>
      <c r="AG503" s="161"/>
      <c r="AH503" s="161"/>
      <c r="AI503" s="161"/>
      <c r="AJ503" s="161"/>
      <c r="AK503" s="161"/>
      <c r="AL503" s="161"/>
      <c r="AM503" s="161"/>
      <c r="AN503" s="161"/>
      <c r="AO503" s="161"/>
      <c r="AP503" s="161"/>
      <c r="AQ503" s="161"/>
      <c r="AR503" s="161"/>
      <c r="AS503" s="161"/>
      <c r="AT503" s="161"/>
      <c r="AU503" s="161"/>
      <c r="AV503" s="161"/>
      <c r="AW503" s="161"/>
      <c r="AX503" s="161"/>
      <c r="AY503" s="161"/>
      <c r="AZ503" s="161"/>
      <c r="BA503" s="161"/>
      <c r="BB503" s="161"/>
      <c r="BC503" s="161"/>
      <c r="BD503" s="161"/>
      <c r="BE503" s="161"/>
      <c r="BF503" s="161"/>
      <c r="BG503" s="161"/>
      <c r="BH503" s="161"/>
      <c r="BI503" s="161"/>
      <c r="BJ503" s="161"/>
      <c r="BK503" s="161"/>
      <c r="BL503" s="161"/>
      <c r="BM503" s="161"/>
      <c r="BN503" s="161"/>
      <c r="BO503" s="161"/>
      <c r="BP503" s="161"/>
      <c r="BQ503" s="161"/>
      <c r="BR503" s="161"/>
      <c r="BS503" s="161"/>
      <c r="BT503" s="161"/>
      <c r="BU503" s="161"/>
    </row>
    <row r="504" spans="15:73" x14ac:dyDescent="0.2">
      <c r="O504" s="161"/>
      <c r="P504" s="161"/>
      <c r="Q504" s="161"/>
      <c r="R504" s="161"/>
      <c r="S504" s="161"/>
      <c r="T504" s="161"/>
      <c r="U504" s="161"/>
      <c r="V504" s="161"/>
      <c r="W504" s="161"/>
      <c r="X504" s="161"/>
      <c r="Y504" s="161"/>
      <c r="Z504" s="161"/>
      <c r="AA504" s="161"/>
      <c r="AB504" s="161"/>
      <c r="AC504" s="161"/>
      <c r="AD504" s="161"/>
      <c r="AE504" s="161"/>
      <c r="AF504" s="161"/>
      <c r="AG504" s="161"/>
      <c r="AH504" s="161"/>
      <c r="AI504" s="161"/>
      <c r="AJ504" s="161"/>
      <c r="AK504" s="161"/>
      <c r="AL504" s="161"/>
      <c r="AM504" s="161"/>
      <c r="AN504" s="161"/>
      <c r="AO504" s="161"/>
      <c r="AP504" s="161"/>
      <c r="AQ504" s="161"/>
      <c r="AR504" s="161"/>
      <c r="AS504" s="161"/>
      <c r="AT504" s="161"/>
      <c r="AU504" s="161"/>
      <c r="AV504" s="161"/>
      <c r="AW504" s="161"/>
      <c r="AX504" s="161"/>
      <c r="AY504" s="161"/>
      <c r="AZ504" s="161"/>
      <c r="BA504" s="161"/>
      <c r="BB504" s="161"/>
      <c r="BC504" s="161"/>
      <c r="BD504" s="161"/>
      <c r="BE504" s="161"/>
      <c r="BF504" s="161"/>
      <c r="BG504" s="161"/>
      <c r="BH504" s="161"/>
      <c r="BI504" s="161"/>
      <c r="BJ504" s="161"/>
      <c r="BK504" s="161"/>
      <c r="BL504" s="161"/>
      <c r="BM504" s="161"/>
      <c r="BN504" s="161"/>
      <c r="BO504" s="161"/>
      <c r="BP504" s="161"/>
      <c r="BQ504" s="161"/>
      <c r="BR504" s="161"/>
      <c r="BS504" s="161"/>
      <c r="BT504" s="161"/>
      <c r="BU504" s="161"/>
    </row>
    <row r="505" spans="15:73" x14ac:dyDescent="0.2">
      <c r="O505" s="161"/>
      <c r="P505" s="161"/>
      <c r="Q505" s="161"/>
      <c r="R505" s="161"/>
      <c r="S505" s="161"/>
      <c r="T505" s="161"/>
      <c r="U505" s="161"/>
      <c r="V505" s="161"/>
      <c r="W505" s="161"/>
      <c r="X505" s="161"/>
      <c r="Y505" s="161"/>
      <c r="Z505" s="161"/>
      <c r="AA505" s="161"/>
      <c r="AB505" s="161"/>
      <c r="AC505" s="161"/>
      <c r="AD505" s="161"/>
      <c r="AE505" s="161"/>
      <c r="AF505" s="161"/>
      <c r="AG505" s="161"/>
      <c r="AH505" s="161"/>
      <c r="AI505" s="161"/>
      <c r="AJ505" s="161"/>
      <c r="AK505" s="161"/>
      <c r="AL505" s="161"/>
      <c r="AM505" s="161"/>
      <c r="AN505" s="161"/>
      <c r="AO505" s="161"/>
      <c r="AP505" s="161"/>
      <c r="AQ505" s="161"/>
      <c r="AR505" s="161"/>
      <c r="AS505" s="161"/>
      <c r="AT505" s="161"/>
      <c r="AU505" s="161"/>
      <c r="AV505" s="161"/>
      <c r="AW505" s="161"/>
      <c r="AX505" s="161"/>
      <c r="AY505" s="161"/>
      <c r="AZ505" s="161"/>
      <c r="BA505" s="161"/>
      <c r="BB505" s="161"/>
      <c r="BC505" s="161"/>
      <c r="BD505" s="161"/>
      <c r="BE505" s="161"/>
      <c r="BF505" s="161"/>
      <c r="BG505" s="161"/>
      <c r="BH505" s="161"/>
      <c r="BI505" s="161"/>
      <c r="BJ505" s="161"/>
      <c r="BK505" s="161"/>
      <c r="BL505" s="161"/>
      <c r="BM505" s="161"/>
      <c r="BN505" s="161"/>
      <c r="BO505" s="161"/>
      <c r="BP505" s="161"/>
      <c r="BQ505" s="161"/>
      <c r="BR505" s="161"/>
      <c r="BS505" s="161"/>
      <c r="BT505" s="161"/>
      <c r="BU505" s="161"/>
    </row>
    <row r="506" spans="15:73" x14ac:dyDescent="0.2">
      <c r="O506" s="161"/>
      <c r="P506" s="161"/>
      <c r="Q506" s="161"/>
      <c r="R506" s="161"/>
      <c r="S506" s="161"/>
      <c r="T506" s="161"/>
      <c r="U506" s="161"/>
      <c r="V506" s="161"/>
      <c r="W506" s="161"/>
      <c r="X506" s="161"/>
      <c r="Y506" s="161"/>
      <c r="Z506" s="161"/>
      <c r="AA506" s="161"/>
      <c r="AB506" s="161"/>
      <c r="AC506" s="161"/>
      <c r="AD506" s="161"/>
      <c r="AE506" s="161"/>
      <c r="AF506" s="161"/>
      <c r="AG506" s="161"/>
      <c r="AH506" s="161"/>
      <c r="AI506" s="161"/>
      <c r="AJ506" s="161"/>
      <c r="AK506" s="161"/>
      <c r="AL506" s="161"/>
      <c r="AM506" s="161"/>
      <c r="AN506" s="161"/>
      <c r="AO506" s="161"/>
      <c r="AP506" s="161"/>
      <c r="AQ506" s="161"/>
      <c r="AR506" s="161"/>
      <c r="AS506" s="161"/>
      <c r="AT506" s="161"/>
      <c r="AU506" s="161"/>
      <c r="AV506" s="161"/>
      <c r="AW506" s="161"/>
      <c r="AX506" s="161"/>
      <c r="AY506" s="161"/>
      <c r="AZ506" s="161"/>
      <c r="BA506" s="161"/>
      <c r="BB506" s="161"/>
      <c r="BC506" s="161"/>
      <c r="BD506" s="161"/>
      <c r="BE506" s="161"/>
      <c r="BF506" s="161"/>
      <c r="BG506" s="161"/>
      <c r="BH506" s="161"/>
      <c r="BI506" s="161"/>
      <c r="BJ506" s="161"/>
      <c r="BK506" s="161"/>
      <c r="BL506" s="161"/>
      <c r="BM506" s="161"/>
      <c r="BN506" s="161"/>
      <c r="BO506" s="161"/>
      <c r="BP506" s="161"/>
      <c r="BQ506" s="161"/>
      <c r="BR506" s="161"/>
      <c r="BS506" s="161"/>
      <c r="BT506" s="161"/>
      <c r="BU506" s="161"/>
    </row>
    <row r="507" spans="15:73" x14ac:dyDescent="0.2">
      <c r="O507" s="161"/>
      <c r="P507" s="161"/>
      <c r="Q507" s="161"/>
      <c r="R507" s="161"/>
      <c r="S507" s="161"/>
      <c r="T507" s="161"/>
      <c r="U507" s="161"/>
      <c r="V507" s="161"/>
      <c r="W507" s="161"/>
      <c r="X507" s="161"/>
      <c r="Y507" s="161"/>
      <c r="Z507" s="161"/>
      <c r="AA507" s="161"/>
      <c r="AB507" s="161"/>
      <c r="AC507" s="161"/>
      <c r="AD507" s="161"/>
      <c r="AE507" s="161"/>
      <c r="AF507" s="161"/>
      <c r="AG507" s="161"/>
      <c r="AH507" s="161"/>
      <c r="AI507" s="161"/>
      <c r="AJ507" s="161"/>
      <c r="AK507" s="161"/>
      <c r="AL507" s="161"/>
      <c r="AM507" s="161"/>
      <c r="AN507" s="161"/>
      <c r="AO507" s="161"/>
      <c r="AP507" s="161"/>
      <c r="AQ507" s="161"/>
      <c r="AR507" s="161"/>
      <c r="AS507" s="161"/>
      <c r="AT507" s="161"/>
      <c r="AU507" s="161"/>
      <c r="AV507" s="161"/>
      <c r="AW507" s="161"/>
      <c r="AX507" s="161"/>
      <c r="AY507" s="161"/>
      <c r="AZ507" s="161"/>
      <c r="BA507" s="161"/>
      <c r="BB507" s="161"/>
      <c r="BC507" s="161"/>
      <c r="BD507" s="161"/>
      <c r="BE507" s="161"/>
      <c r="BF507" s="161"/>
      <c r="BG507" s="161"/>
      <c r="BH507" s="161"/>
      <c r="BI507" s="161"/>
      <c r="BJ507" s="161"/>
      <c r="BK507" s="161"/>
      <c r="BL507" s="161"/>
      <c r="BM507" s="161"/>
      <c r="BN507" s="161"/>
      <c r="BO507" s="161"/>
      <c r="BP507" s="161"/>
      <c r="BQ507" s="161"/>
      <c r="BR507" s="161"/>
      <c r="BS507" s="161"/>
      <c r="BT507" s="161"/>
      <c r="BU507" s="161"/>
    </row>
    <row r="508" spans="15:73" x14ac:dyDescent="0.2">
      <c r="O508" s="161"/>
      <c r="P508" s="161"/>
      <c r="Q508" s="161"/>
      <c r="R508" s="161"/>
      <c r="S508" s="161"/>
      <c r="T508" s="161"/>
      <c r="U508" s="161"/>
      <c r="V508" s="161"/>
      <c r="W508" s="161"/>
      <c r="X508" s="161"/>
      <c r="Y508" s="161"/>
      <c r="Z508" s="161"/>
      <c r="AA508" s="161"/>
      <c r="AB508" s="161"/>
      <c r="AC508" s="161"/>
      <c r="AD508" s="161"/>
      <c r="AE508" s="161"/>
      <c r="AF508" s="161"/>
      <c r="AG508" s="161"/>
      <c r="AH508" s="161"/>
      <c r="AI508" s="161"/>
      <c r="AJ508" s="161"/>
      <c r="AK508" s="161"/>
      <c r="AL508" s="161"/>
      <c r="AM508" s="161"/>
      <c r="AN508" s="161"/>
      <c r="AO508" s="161"/>
      <c r="AP508" s="161"/>
      <c r="AQ508" s="161"/>
      <c r="AR508" s="161"/>
      <c r="AS508" s="161"/>
      <c r="AT508" s="161"/>
      <c r="AU508" s="161"/>
      <c r="AV508" s="161"/>
      <c r="AW508" s="161"/>
      <c r="AX508" s="161"/>
      <c r="AY508" s="161"/>
      <c r="AZ508" s="161"/>
      <c r="BA508" s="161"/>
      <c r="BB508" s="161"/>
      <c r="BC508" s="161"/>
      <c r="BD508" s="161"/>
      <c r="BE508" s="161"/>
      <c r="BF508" s="161"/>
      <c r="BG508" s="161"/>
      <c r="BH508" s="161"/>
      <c r="BI508" s="161"/>
      <c r="BJ508" s="161"/>
      <c r="BK508" s="161"/>
      <c r="BL508" s="161"/>
      <c r="BM508" s="161"/>
      <c r="BN508" s="161"/>
      <c r="BO508" s="161"/>
      <c r="BP508" s="161"/>
      <c r="BQ508" s="161"/>
      <c r="BR508" s="161"/>
      <c r="BS508" s="161"/>
      <c r="BT508" s="161"/>
      <c r="BU508" s="161"/>
    </row>
    <row r="509" spans="15:73" x14ac:dyDescent="0.2">
      <c r="O509" s="161"/>
      <c r="P509" s="161"/>
      <c r="Q509" s="161"/>
      <c r="R509" s="161"/>
      <c r="S509" s="161"/>
      <c r="T509" s="161"/>
      <c r="U509" s="161"/>
      <c r="V509" s="161"/>
      <c r="W509" s="161"/>
      <c r="X509" s="161"/>
      <c r="Y509" s="161"/>
      <c r="Z509" s="161"/>
      <c r="AA509" s="161"/>
      <c r="AB509" s="161"/>
      <c r="AC509" s="161"/>
      <c r="AD509" s="161"/>
      <c r="AE509" s="161"/>
      <c r="AF509" s="161"/>
      <c r="AG509" s="161"/>
      <c r="AH509" s="161"/>
      <c r="AI509" s="161"/>
      <c r="AJ509" s="161"/>
      <c r="AK509" s="161"/>
      <c r="AL509" s="161"/>
      <c r="AM509" s="161"/>
      <c r="AN509" s="161"/>
      <c r="AO509" s="161"/>
      <c r="AP509" s="161"/>
      <c r="AQ509" s="161"/>
      <c r="AR509" s="161"/>
      <c r="AS509" s="161"/>
      <c r="AT509" s="161"/>
      <c r="AU509" s="161"/>
      <c r="AV509" s="161"/>
      <c r="AW509" s="161"/>
      <c r="AX509" s="161"/>
      <c r="AY509" s="161"/>
      <c r="AZ509" s="161"/>
      <c r="BA509" s="161"/>
      <c r="BB509" s="161"/>
      <c r="BC509" s="161"/>
      <c r="BD509" s="161"/>
      <c r="BE509" s="161"/>
      <c r="BF509" s="161"/>
      <c r="BG509" s="161"/>
      <c r="BH509" s="161"/>
      <c r="BI509" s="161"/>
      <c r="BJ509" s="161"/>
      <c r="BK509" s="161"/>
      <c r="BL509" s="161"/>
      <c r="BM509" s="161"/>
      <c r="BN509" s="161"/>
      <c r="BO509" s="161"/>
      <c r="BP509" s="161"/>
      <c r="BQ509" s="161"/>
      <c r="BR509" s="161"/>
      <c r="BS509" s="161"/>
      <c r="BT509" s="161"/>
      <c r="BU509" s="161"/>
    </row>
    <row r="510" spans="15:73" x14ac:dyDescent="0.2">
      <c r="O510" s="161"/>
      <c r="P510" s="161"/>
      <c r="Q510" s="161"/>
      <c r="R510" s="161"/>
      <c r="S510" s="161"/>
      <c r="T510" s="161"/>
      <c r="U510" s="161"/>
      <c r="V510" s="161"/>
      <c r="W510" s="161"/>
      <c r="X510" s="161"/>
      <c r="Y510" s="161"/>
      <c r="Z510" s="161"/>
      <c r="AA510" s="161"/>
      <c r="AB510" s="161"/>
      <c r="AC510" s="161"/>
      <c r="AD510" s="161"/>
      <c r="AE510" s="161"/>
      <c r="AF510" s="161"/>
      <c r="AG510" s="161"/>
      <c r="AH510" s="161"/>
      <c r="AI510" s="161"/>
      <c r="AJ510" s="161"/>
      <c r="AK510" s="161"/>
      <c r="AL510" s="161"/>
      <c r="AM510" s="161"/>
      <c r="AN510" s="161"/>
      <c r="AO510" s="161"/>
      <c r="AP510" s="161"/>
      <c r="AQ510" s="161"/>
      <c r="AR510" s="161"/>
      <c r="AS510" s="161"/>
      <c r="AT510" s="161"/>
      <c r="AU510" s="161"/>
      <c r="AV510" s="161"/>
      <c r="AW510" s="161"/>
      <c r="AX510" s="161"/>
      <c r="AY510" s="161"/>
      <c r="AZ510" s="161"/>
      <c r="BA510" s="161"/>
      <c r="BB510" s="161"/>
      <c r="BC510" s="161"/>
      <c r="BD510" s="161"/>
      <c r="BE510" s="161"/>
      <c r="BF510" s="161"/>
      <c r="BG510" s="161"/>
      <c r="BH510" s="161"/>
      <c r="BI510" s="161"/>
      <c r="BJ510" s="161"/>
      <c r="BK510" s="161"/>
      <c r="BL510" s="161"/>
      <c r="BM510" s="161"/>
      <c r="BN510" s="161"/>
      <c r="BO510" s="161"/>
      <c r="BP510" s="161"/>
      <c r="BQ510" s="161"/>
      <c r="BR510" s="161"/>
      <c r="BS510" s="161"/>
      <c r="BT510" s="161"/>
      <c r="BU510" s="161"/>
    </row>
    <row r="511" spans="15:73" x14ac:dyDescent="0.2">
      <c r="O511" s="161"/>
      <c r="P511" s="161"/>
      <c r="Q511" s="161"/>
      <c r="R511" s="161"/>
      <c r="S511" s="161"/>
      <c r="T511" s="161"/>
      <c r="U511" s="161"/>
      <c r="V511" s="161"/>
      <c r="W511" s="161"/>
      <c r="X511" s="161"/>
      <c r="Y511" s="161"/>
      <c r="Z511" s="161"/>
      <c r="AA511" s="161"/>
      <c r="AB511" s="161"/>
      <c r="AC511" s="161"/>
      <c r="AD511" s="161"/>
      <c r="AE511" s="161"/>
      <c r="AF511" s="161"/>
      <c r="AG511" s="161"/>
      <c r="AH511" s="161"/>
      <c r="AI511" s="161"/>
      <c r="AJ511" s="161"/>
      <c r="AK511" s="161"/>
      <c r="AL511" s="161"/>
      <c r="AM511" s="161"/>
      <c r="AN511" s="161"/>
      <c r="AO511" s="161"/>
      <c r="AP511" s="161"/>
      <c r="AQ511" s="161"/>
      <c r="AR511" s="161"/>
      <c r="AS511" s="161"/>
      <c r="AT511" s="161"/>
      <c r="AU511" s="161"/>
      <c r="AV511" s="161"/>
      <c r="AW511" s="161"/>
      <c r="AX511" s="161"/>
      <c r="AY511" s="161"/>
      <c r="AZ511" s="161"/>
      <c r="BA511" s="161"/>
      <c r="BB511" s="161"/>
      <c r="BC511" s="161"/>
      <c r="BD511" s="161"/>
      <c r="BE511" s="161"/>
      <c r="BF511" s="161"/>
      <c r="BG511" s="161"/>
      <c r="BH511" s="161"/>
      <c r="BI511" s="161"/>
      <c r="BJ511" s="161"/>
      <c r="BK511" s="161"/>
      <c r="BL511" s="161"/>
      <c r="BM511" s="161"/>
      <c r="BN511" s="161"/>
      <c r="BO511" s="161"/>
      <c r="BP511" s="161"/>
      <c r="BQ511" s="161"/>
      <c r="BR511" s="161"/>
      <c r="BS511" s="161"/>
      <c r="BT511" s="161"/>
      <c r="BU511" s="161"/>
    </row>
    <row r="512" spans="15:73" x14ac:dyDescent="0.2">
      <c r="O512" s="161"/>
      <c r="P512" s="161"/>
      <c r="Q512" s="161"/>
      <c r="R512" s="161"/>
      <c r="S512" s="161"/>
      <c r="T512" s="161"/>
      <c r="U512" s="161"/>
      <c r="V512" s="161"/>
      <c r="W512" s="161"/>
      <c r="X512" s="161"/>
      <c r="Y512" s="161"/>
      <c r="Z512" s="161"/>
      <c r="AA512" s="161"/>
      <c r="AB512" s="161"/>
      <c r="AC512" s="161"/>
      <c r="AD512" s="161"/>
      <c r="AE512" s="161"/>
      <c r="AF512" s="161"/>
      <c r="AG512" s="161"/>
      <c r="AH512" s="161"/>
      <c r="AI512" s="161"/>
      <c r="AJ512" s="161"/>
      <c r="AK512" s="161"/>
      <c r="AL512" s="161"/>
      <c r="AM512" s="161"/>
      <c r="AN512" s="161"/>
      <c r="AO512" s="161"/>
      <c r="AP512" s="161"/>
      <c r="AQ512" s="161"/>
      <c r="AR512" s="161"/>
      <c r="AS512" s="161"/>
      <c r="AT512" s="161"/>
      <c r="AU512" s="161"/>
      <c r="AV512" s="161"/>
      <c r="AW512" s="161"/>
      <c r="AX512" s="161"/>
      <c r="AY512" s="161"/>
      <c r="AZ512" s="161"/>
      <c r="BA512" s="161"/>
      <c r="BB512" s="161"/>
      <c r="BC512" s="161"/>
      <c r="BD512" s="161"/>
      <c r="BE512" s="161"/>
      <c r="BF512" s="161"/>
      <c r="BG512" s="161"/>
      <c r="BH512" s="161"/>
      <c r="BI512" s="161"/>
      <c r="BJ512" s="161"/>
      <c r="BK512" s="161"/>
      <c r="BL512" s="161"/>
      <c r="BM512" s="161"/>
      <c r="BN512" s="161"/>
      <c r="BO512" s="161"/>
      <c r="BP512" s="161"/>
      <c r="BQ512" s="161"/>
      <c r="BR512" s="161"/>
      <c r="BS512" s="161"/>
      <c r="BT512" s="161"/>
      <c r="BU512" s="161"/>
    </row>
    <row r="513" spans="15:73" x14ac:dyDescent="0.2">
      <c r="O513" s="161"/>
      <c r="P513" s="161"/>
      <c r="Q513" s="161"/>
      <c r="R513" s="161"/>
      <c r="S513" s="161"/>
      <c r="T513" s="161"/>
      <c r="U513" s="161"/>
      <c r="V513" s="161"/>
      <c r="W513" s="161"/>
      <c r="X513" s="161"/>
      <c r="Y513" s="161"/>
      <c r="Z513" s="161"/>
      <c r="AA513" s="161"/>
      <c r="AB513" s="161"/>
      <c r="AC513" s="161"/>
      <c r="AD513" s="161"/>
      <c r="AE513" s="161"/>
      <c r="AF513" s="161"/>
      <c r="AG513" s="161"/>
      <c r="AH513" s="161"/>
      <c r="AI513" s="161"/>
      <c r="AJ513" s="161"/>
      <c r="AK513" s="161"/>
      <c r="AL513" s="161"/>
      <c r="AM513" s="161"/>
      <c r="AN513" s="161"/>
      <c r="AO513" s="161"/>
      <c r="AP513" s="161"/>
      <c r="AQ513" s="161"/>
      <c r="AR513" s="161"/>
      <c r="AS513" s="161"/>
      <c r="AT513" s="161"/>
      <c r="AU513" s="161"/>
      <c r="AV513" s="161"/>
      <c r="AW513" s="161"/>
      <c r="AX513" s="161"/>
      <c r="AY513" s="161"/>
      <c r="AZ513" s="161"/>
      <c r="BA513" s="161"/>
      <c r="BB513" s="161"/>
      <c r="BC513" s="161"/>
      <c r="BD513" s="161"/>
      <c r="BE513" s="161"/>
      <c r="BF513" s="161"/>
      <c r="BG513" s="161"/>
      <c r="BH513" s="161"/>
      <c r="BI513" s="161"/>
      <c r="BJ513" s="161"/>
      <c r="BK513" s="161"/>
      <c r="BL513" s="161"/>
      <c r="BM513" s="161"/>
      <c r="BN513" s="161"/>
      <c r="BO513" s="161"/>
      <c r="BP513" s="161"/>
      <c r="BQ513" s="161"/>
      <c r="BR513" s="161"/>
      <c r="BS513" s="161"/>
      <c r="BT513" s="161"/>
      <c r="BU513" s="161"/>
    </row>
    <row r="514" spans="15:73" x14ac:dyDescent="0.2">
      <c r="O514" s="161"/>
      <c r="P514" s="161"/>
      <c r="Q514" s="161"/>
      <c r="R514" s="161"/>
      <c r="S514" s="161"/>
      <c r="T514" s="161"/>
      <c r="U514" s="161"/>
      <c r="V514" s="161"/>
      <c r="W514" s="161"/>
      <c r="X514" s="161"/>
      <c r="Y514" s="161"/>
      <c r="Z514" s="161"/>
      <c r="AA514" s="161"/>
      <c r="AB514" s="161"/>
      <c r="AC514" s="161"/>
      <c r="AD514" s="161"/>
      <c r="AE514" s="161"/>
      <c r="AF514" s="161"/>
      <c r="AG514" s="161"/>
      <c r="AH514" s="161"/>
      <c r="AI514" s="161"/>
      <c r="AJ514" s="161"/>
      <c r="AK514" s="161"/>
      <c r="AL514" s="161"/>
      <c r="AM514" s="161"/>
      <c r="AN514" s="161"/>
      <c r="AO514" s="161"/>
      <c r="AP514" s="161"/>
      <c r="AQ514" s="161"/>
      <c r="AR514" s="161"/>
      <c r="AS514" s="161"/>
      <c r="AT514" s="161"/>
      <c r="AU514" s="161"/>
      <c r="AV514" s="161"/>
      <c r="AW514" s="161"/>
      <c r="AX514" s="161"/>
      <c r="AY514" s="161"/>
      <c r="AZ514" s="161"/>
      <c r="BA514" s="161"/>
      <c r="BB514" s="161"/>
      <c r="BC514" s="161"/>
      <c r="BD514" s="161"/>
      <c r="BE514" s="161"/>
      <c r="BF514" s="161"/>
      <c r="BG514" s="161"/>
      <c r="BH514" s="161"/>
      <c r="BI514" s="161"/>
      <c r="BJ514" s="161"/>
      <c r="BK514" s="161"/>
      <c r="BL514" s="161"/>
      <c r="BM514" s="161"/>
      <c r="BN514" s="161"/>
      <c r="BO514" s="161"/>
      <c r="BP514" s="161"/>
      <c r="BQ514" s="161"/>
      <c r="BR514" s="161"/>
      <c r="BS514" s="161"/>
      <c r="BT514" s="161"/>
      <c r="BU514" s="161"/>
    </row>
    <row r="515" spans="15:73" x14ac:dyDescent="0.2">
      <c r="O515" s="161"/>
      <c r="P515" s="161"/>
      <c r="Q515" s="161"/>
      <c r="R515" s="161"/>
      <c r="S515" s="161"/>
      <c r="T515" s="161"/>
      <c r="U515" s="161"/>
      <c r="V515" s="161"/>
      <c r="W515" s="161"/>
      <c r="X515" s="161"/>
      <c r="Y515" s="161"/>
      <c r="Z515" s="161"/>
      <c r="AA515" s="161"/>
      <c r="AB515" s="161"/>
      <c r="AC515" s="161"/>
      <c r="AD515" s="161"/>
      <c r="AE515" s="161"/>
      <c r="AF515" s="161"/>
      <c r="AG515" s="161"/>
      <c r="AH515" s="161"/>
      <c r="AI515" s="161"/>
      <c r="AJ515" s="161"/>
      <c r="AK515" s="161"/>
      <c r="AL515" s="161"/>
      <c r="AM515" s="161"/>
      <c r="AN515" s="161"/>
      <c r="AO515" s="161"/>
      <c r="AP515" s="161"/>
      <c r="AQ515" s="161"/>
      <c r="AR515" s="161"/>
      <c r="AS515" s="161"/>
      <c r="AT515" s="161"/>
      <c r="AU515" s="161"/>
      <c r="AV515" s="161"/>
      <c r="AW515" s="161"/>
      <c r="AX515" s="161"/>
      <c r="AY515" s="161"/>
      <c r="AZ515" s="161"/>
      <c r="BA515" s="161"/>
      <c r="BB515" s="161"/>
      <c r="BC515" s="161"/>
      <c r="BD515" s="161"/>
      <c r="BE515" s="161"/>
      <c r="BF515" s="161"/>
      <c r="BG515" s="161"/>
      <c r="BH515" s="161"/>
      <c r="BI515" s="161"/>
      <c r="BJ515" s="161"/>
      <c r="BK515" s="161"/>
      <c r="BL515" s="161"/>
      <c r="BM515" s="161"/>
      <c r="BN515" s="161"/>
      <c r="BO515" s="161"/>
      <c r="BP515" s="161"/>
      <c r="BQ515" s="161"/>
      <c r="BR515" s="161"/>
      <c r="BS515" s="161"/>
      <c r="BT515" s="161"/>
      <c r="BU515" s="161"/>
    </row>
    <row r="516" spans="15:73" x14ac:dyDescent="0.2">
      <c r="O516" s="161"/>
      <c r="P516" s="161"/>
      <c r="Q516" s="161"/>
      <c r="R516" s="161"/>
      <c r="S516" s="161"/>
      <c r="T516" s="161"/>
      <c r="U516" s="161"/>
      <c r="V516" s="161"/>
      <c r="W516" s="161"/>
      <c r="X516" s="161"/>
      <c r="Y516" s="161"/>
      <c r="Z516" s="161"/>
      <c r="AA516" s="161"/>
      <c r="AB516" s="161"/>
      <c r="AC516" s="161"/>
      <c r="AD516" s="161"/>
      <c r="AE516" s="161"/>
      <c r="AF516" s="161"/>
      <c r="AG516" s="161"/>
      <c r="AH516" s="161"/>
      <c r="AI516" s="161"/>
      <c r="AJ516" s="161"/>
      <c r="AK516" s="161"/>
      <c r="AL516" s="161"/>
      <c r="AM516" s="161"/>
      <c r="AN516" s="161"/>
      <c r="AO516" s="161"/>
      <c r="AP516" s="161"/>
      <c r="AQ516" s="161"/>
      <c r="AR516" s="161"/>
      <c r="AS516" s="161"/>
      <c r="AT516" s="161"/>
      <c r="AU516" s="161"/>
      <c r="AV516" s="161"/>
      <c r="AW516" s="161"/>
      <c r="AX516" s="161"/>
      <c r="AY516" s="161"/>
      <c r="AZ516" s="161"/>
      <c r="BA516" s="161"/>
      <c r="BB516" s="161"/>
      <c r="BC516" s="161"/>
      <c r="BD516" s="161"/>
      <c r="BE516" s="161"/>
      <c r="BF516" s="161"/>
      <c r="BG516" s="161"/>
      <c r="BH516" s="161"/>
      <c r="BI516" s="161"/>
      <c r="BJ516" s="161"/>
      <c r="BK516" s="161"/>
      <c r="BL516" s="161"/>
      <c r="BM516" s="161"/>
      <c r="BN516" s="161"/>
      <c r="BO516" s="161"/>
      <c r="BP516" s="161"/>
      <c r="BQ516" s="161"/>
      <c r="BR516" s="161"/>
      <c r="BS516" s="161"/>
      <c r="BT516" s="161"/>
      <c r="BU516" s="161"/>
    </row>
    <row r="517" spans="15:73" x14ac:dyDescent="0.2">
      <c r="O517" s="161"/>
      <c r="P517" s="161"/>
      <c r="Q517" s="161"/>
      <c r="R517" s="161"/>
      <c r="S517" s="161"/>
      <c r="T517" s="161"/>
      <c r="U517" s="161"/>
      <c r="V517" s="161"/>
      <c r="W517" s="161"/>
      <c r="X517" s="161"/>
      <c r="Y517" s="161"/>
      <c r="Z517" s="161"/>
      <c r="AA517" s="161"/>
      <c r="AB517" s="161"/>
      <c r="AC517" s="161"/>
      <c r="AD517" s="161"/>
      <c r="AE517" s="161"/>
      <c r="AF517" s="161"/>
      <c r="AG517" s="161"/>
      <c r="AH517" s="161"/>
      <c r="AI517" s="161"/>
      <c r="AJ517" s="161"/>
      <c r="AK517" s="161"/>
      <c r="AL517" s="161"/>
      <c r="AM517" s="161"/>
      <c r="AN517" s="161"/>
      <c r="AO517" s="161"/>
      <c r="AP517" s="161"/>
      <c r="AQ517" s="161"/>
      <c r="AR517" s="161"/>
      <c r="AS517" s="161"/>
      <c r="AT517" s="161"/>
      <c r="AU517" s="161"/>
      <c r="AV517" s="161"/>
      <c r="AW517" s="161"/>
      <c r="AX517" s="161"/>
      <c r="AY517" s="161"/>
      <c r="AZ517" s="161"/>
      <c r="BA517" s="161"/>
      <c r="BB517" s="161"/>
      <c r="BC517" s="161"/>
      <c r="BD517" s="161"/>
      <c r="BE517" s="161"/>
      <c r="BF517" s="161"/>
      <c r="BG517" s="161"/>
      <c r="BH517" s="161"/>
      <c r="BI517" s="161"/>
      <c r="BJ517" s="161"/>
      <c r="BK517" s="161"/>
      <c r="BL517" s="161"/>
      <c r="BM517" s="161"/>
      <c r="BN517" s="161"/>
      <c r="BO517" s="161"/>
      <c r="BP517" s="161"/>
      <c r="BQ517" s="161"/>
      <c r="BR517" s="161"/>
      <c r="BS517" s="161"/>
      <c r="BT517" s="161"/>
      <c r="BU517" s="161"/>
    </row>
    <row r="518" spans="15:73" x14ac:dyDescent="0.2">
      <c r="O518" s="161"/>
      <c r="P518" s="161"/>
      <c r="Q518" s="161"/>
      <c r="R518" s="161"/>
      <c r="S518" s="161"/>
      <c r="T518" s="161"/>
      <c r="U518" s="161"/>
      <c r="V518" s="161"/>
      <c r="W518" s="161"/>
      <c r="X518" s="161"/>
      <c r="Y518" s="161"/>
      <c r="Z518" s="161"/>
      <c r="AA518" s="161"/>
      <c r="AB518" s="161"/>
      <c r="AC518" s="161"/>
      <c r="AD518" s="161"/>
      <c r="AE518" s="161"/>
      <c r="AF518" s="161"/>
      <c r="AG518" s="161"/>
      <c r="AH518" s="161"/>
      <c r="AI518" s="161"/>
      <c r="AJ518" s="161"/>
      <c r="AK518" s="161"/>
      <c r="AL518" s="161"/>
      <c r="AM518" s="161"/>
      <c r="AN518" s="161"/>
      <c r="AO518" s="161"/>
      <c r="AP518" s="161"/>
      <c r="AQ518" s="161"/>
      <c r="AR518" s="161"/>
      <c r="AS518" s="161"/>
      <c r="AT518" s="161"/>
      <c r="AU518" s="161"/>
      <c r="AV518" s="161"/>
      <c r="AW518" s="161"/>
      <c r="AX518" s="161"/>
      <c r="AY518" s="161"/>
      <c r="AZ518" s="161"/>
      <c r="BA518" s="161"/>
      <c r="BB518" s="161"/>
      <c r="BC518" s="161"/>
      <c r="BD518" s="161"/>
      <c r="BE518" s="161"/>
      <c r="BF518" s="161"/>
      <c r="BG518" s="161"/>
      <c r="BH518" s="161"/>
      <c r="BI518" s="161"/>
      <c r="BJ518" s="161"/>
      <c r="BK518" s="161"/>
      <c r="BL518" s="161"/>
      <c r="BM518" s="161"/>
      <c r="BN518" s="161"/>
      <c r="BO518" s="161"/>
      <c r="BP518" s="161"/>
      <c r="BQ518" s="161"/>
      <c r="BR518" s="161"/>
      <c r="BS518" s="161"/>
      <c r="BT518" s="161"/>
      <c r="BU518" s="161"/>
    </row>
    <row r="519" spans="15:73" x14ac:dyDescent="0.2">
      <c r="O519" s="161"/>
      <c r="P519" s="161"/>
      <c r="Q519" s="161"/>
      <c r="R519" s="161"/>
      <c r="S519" s="161"/>
      <c r="T519" s="161"/>
      <c r="U519" s="161"/>
      <c r="V519" s="161"/>
      <c r="W519" s="161"/>
      <c r="X519" s="161"/>
      <c r="Y519" s="161"/>
      <c r="Z519" s="161"/>
      <c r="AA519" s="161"/>
      <c r="AB519" s="161"/>
      <c r="AC519" s="161"/>
      <c r="AD519" s="161"/>
      <c r="AE519" s="161"/>
      <c r="AF519" s="161"/>
      <c r="AG519" s="161"/>
      <c r="AH519" s="161"/>
      <c r="AI519" s="161"/>
      <c r="AJ519" s="161"/>
      <c r="AK519" s="161"/>
      <c r="AL519" s="161"/>
      <c r="AM519" s="161"/>
      <c r="AN519" s="161"/>
      <c r="AO519" s="161"/>
      <c r="AP519" s="161"/>
      <c r="AQ519" s="161"/>
      <c r="AR519" s="161"/>
      <c r="AS519" s="161"/>
      <c r="AT519" s="161"/>
      <c r="AU519" s="161"/>
      <c r="AV519" s="161"/>
      <c r="AW519" s="161"/>
      <c r="AX519" s="161"/>
      <c r="AY519" s="161"/>
      <c r="AZ519" s="161"/>
      <c r="BA519" s="161"/>
      <c r="BB519" s="161"/>
      <c r="BC519" s="161"/>
      <c r="BD519" s="161"/>
      <c r="BE519" s="161"/>
      <c r="BF519" s="161"/>
      <c r="BG519" s="161"/>
      <c r="BH519" s="161"/>
      <c r="BI519" s="161"/>
      <c r="BJ519" s="161"/>
      <c r="BK519" s="161"/>
      <c r="BL519" s="161"/>
      <c r="BM519" s="161"/>
      <c r="BN519" s="161"/>
      <c r="BO519" s="161"/>
      <c r="BP519" s="161"/>
      <c r="BQ519" s="161"/>
      <c r="BR519" s="161"/>
      <c r="BS519" s="161"/>
      <c r="BT519" s="161"/>
      <c r="BU519" s="161"/>
    </row>
    <row r="520" spans="15:73" x14ac:dyDescent="0.2">
      <c r="O520" s="161"/>
      <c r="P520" s="161"/>
      <c r="Q520" s="161"/>
      <c r="R520" s="161"/>
      <c r="S520" s="161"/>
      <c r="T520" s="161"/>
      <c r="U520" s="161"/>
      <c r="V520" s="161"/>
      <c r="W520" s="161"/>
      <c r="X520" s="161"/>
      <c r="Y520" s="161"/>
      <c r="Z520" s="161"/>
      <c r="AA520" s="161"/>
      <c r="AB520" s="161"/>
      <c r="AC520" s="161"/>
      <c r="AD520" s="161"/>
      <c r="AE520" s="161"/>
      <c r="AF520" s="161"/>
      <c r="AG520" s="161"/>
      <c r="AH520" s="161"/>
      <c r="AI520" s="161"/>
      <c r="AJ520" s="161"/>
      <c r="AK520" s="161"/>
      <c r="AL520" s="161"/>
      <c r="AM520" s="161"/>
      <c r="AN520" s="161"/>
      <c r="AO520" s="161"/>
      <c r="AP520" s="161"/>
      <c r="AQ520" s="161"/>
      <c r="AR520" s="161"/>
      <c r="AS520" s="161"/>
      <c r="AT520" s="161"/>
      <c r="AU520" s="161"/>
      <c r="AV520" s="161"/>
      <c r="AW520" s="161"/>
      <c r="AX520" s="161"/>
      <c r="AY520" s="161"/>
      <c r="AZ520" s="161"/>
      <c r="BA520" s="161"/>
      <c r="BB520" s="161"/>
      <c r="BC520" s="161"/>
      <c r="BD520" s="161"/>
      <c r="BE520" s="161"/>
      <c r="BF520" s="161"/>
      <c r="BG520" s="161"/>
      <c r="BH520" s="161"/>
      <c r="BI520" s="161"/>
      <c r="BJ520" s="161"/>
      <c r="BK520" s="161"/>
      <c r="BL520" s="161"/>
      <c r="BM520" s="161"/>
      <c r="BN520" s="161"/>
      <c r="BO520" s="161"/>
      <c r="BP520" s="161"/>
      <c r="BQ520" s="161"/>
      <c r="BR520" s="161"/>
      <c r="BS520" s="161"/>
      <c r="BT520" s="161"/>
      <c r="BU520" s="161"/>
    </row>
    <row r="521" spans="15:73" x14ac:dyDescent="0.2">
      <c r="O521" s="161"/>
      <c r="P521" s="161"/>
      <c r="Q521" s="161"/>
      <c r="R521" s="161"/>
      <c r="S521" s="161"/>
      <c r="T521" s="161"/>
      <c r="U521" s="161"/>
      <c r="V521" s="161"/>
      <c r="W521" s="161"/>
      <c r="X521" s="161"/>
      <c r="Y521" s="161"/>
      <c r="Z521" s="161"/>
      <c r="AA521" s="161"/>
      <c r="AB521" s="161"/>
      <c r="AC521" s="161"/>
      <c r="AD521" s="161"/>
      <c r="AE521" s="161"/>
      <c r="AF521" s="161"/>
      <c r="AG521" s="161"/>
      <c r="AH521" s="161"/>
      <c r="AI521" s="161"/>
      <c r="AJ521" s="161"/>
      <c r="AK521" s="161"/>
      <c r="AL521" s="161"/>
      <c r="AM521" s="161"/>
      <c r="AN521" s="161"/>
      <c r="AO521" s="161"/>
      <c r="AP521" s="161"/>
      <c r="AQ521" s="161"/>
      <c r="AR521" s="161"/>
      <c r="AS521" s="161"/>
      <c r="AT521" s="161"/>
      <c r="AU521" s="161"/>
      <c r="AV521" s="161"/>
      <c r="AW521" s="161"/>
      <c r="AX521" s="161"/>
      <c r="AY521" s="161"/>
      <c r="AZ521" s="161"/>
      <c r="BA521" s="161"/>
      <c r="BB521" s="161"/>
      <c r="BC521" s="161"/>
      <c r="BD521" s="161"/>
      <c r="BE521" s="161"/>
      <c r="BF521" s="161"/>
      <c r="BG521" s="161"/>
      <c r="BH521" s="161"/>
      <c r="BI521" s="161"/>
      <c r="BJ521" s="161"/>
      <c r="BK521" s="161"/>
      <c r="BL521" s="161"/>
      <c r="BM521" s="161"/>
      <c r="BN521" s="161"/>
      <c r="BO521" s="161"/>
      <c r="BP521" s="161"/>
      <c r="BQ521" s="161"/>
      <c r="BR521" s="161"/>
      <c r="BS521" s="161"/>
      <c r="BT521" s="161"/>
      <c r="BU521" s="161"/>
    </row>
    <row r="522" spans="15:73" x14ac:dyDescent="0.2">
      <c r="O522" s="161"/>
      <c r="P522" s="161"/>
      <c r="Q522" s="161"/>
      <c r="R522" s="161"/>
      <c r="S522" s="161"/>
      <c r="T522" s="161"/>
      <c r="U522" s="161"/>
      <c r="V522" s="161"/>
      <c r="W522" s="161"/>
      <c r="X522" s="161"/>
      <c r="Y522" s="161"/>
      <c r="Z522" s="161"/>
      <c r="AA522" s="161"/>
      <c r="AB522" s="161"/>
      <c r="AC522" s="161"/>
      <c r="AD522" s="161"/>
      <c r="AE522" s="161"/>
      <c r="AF522" s="161"/>
      <c r="AG522" s="161"/>
      <c r="AH522" s="161"/>
      <c r="AI522" s="161"/>
      <c r="AJ522" s="161"/>
      <c r="AK522" s="161"/>
      <c r="AL522" s="161"/>
      <c r="AM522" s="161"/>
      <c r="AN522" s="161"/>
      <c r="AO522" s="161"/>
      <c r="AP522" s="161"/>
      <c r="AQ522" s="161"/>
      <c r="AR522" s="161"/>
      <c r="AS522" s="161"/>
      <c r="AT522" s="161"/>
      <c r="AU522" s="161"/>
      <c r="AV522" s="161"/>
      <c r="AW522" s="161"/>
      <c r="AX522" s="161"/>
      <c r="AY522" s="161"/>
      <c r="AZ522" s="161"/>
      <c r="BA522" s="161"/>
      <c r="BB522" s="161"/>
      <c r="BC522" s="161"/>
      <c r="BD522" s="161"/>
      <c r="BE522" s="161"/>
      <c r="BF522" s="161"/>
      <c r="BG522" s="161"/>
      <c r="BH522" s="161"/>
      <c r="BI522" s="161"/>
      <c r="BJ522" s="161"/>
      <c r="BK522" s="161"/>
      <c r="BL522" s="161"/>
      <c r="BM522" s="161"/>
      <c r="BN522" s="161"/>
      <c r="BO522" s="161"/>
      <c r="BP522" s="161"/>
      <c r="BQ522" s="161"/>
      <c r="BR522" s="161"/>
      <c r="BS522" s="161"/>
      <c r="BT522" s="161"/>
      <c r="BU522" s="161"/>
    </row>
    <row r="523" spans="15:73" x14ac:dyDescent="0.2">
      <c r="O523" s="161"/>
      <c r="P523" s="161"/>
      <c r="Q523" s="161"/>
      <c r="R523" s="161"/>
      <c r="S523" s="161"/>
      <c r="T523" s="161"/>
      <c r="U523" s="161"/>
      <c r="V523" s="161"/>
      <c r="W523" s="161"/>
      <c r="X523" s="161"/>
      <c r="Y523" s="161"/>
      <c r="Z523" s="161"/>
      <c r="AA523" s="161"/>
      <c r="AB523" s="161"/>
      <c r="AC523" s="161"/>
      <c r="AD523" s="161"/>
      <c r="AE523" s="161"/>
      <c r="AF523" s="161"/>
      <c r="AG523" s="161"/>
      <c r="AH523" s="161"/>
      <c r="AI523" s="161"/>
      <c r="AJ523" s="161"/>
      <c r="AK523" s="161"/>
      <c r="AL523" s="161"/>
      <c r="AM523" s="161"/>
      <c r="AN523" s="161"/>
      <c r="AO523" s="161"/>
      <c r="AP523" s="161"/>
      <c r="AQ523" s="161"/>
      <c r="AR523" s="161"/>
      <c r="AS523" s="161"/>
      <c r="AT523" s="161"/>
      <c r="AU523" s="161"/>
      <c r="AV523" s="161"/>
      <c r="AW523" s="161"/>
      <c r="AX523" s="161"/>
      <c r="AY523" s="161"/>
      <c r="AZ523" s="161"/>
      <c r="BA523" s="161"/>
      <c r="BB523" s="161"/>
      <c r="BC523" s="161"/>
      <c r="BD523" s="161"/>
      <c r="BE523" s="161"/>
      <c r="BF523" s="161"/>
      <c r="BG523" s="161"/>
      <c r="BH523" s="161"/>
      <c r="BI523" s="161"/>
      <c r="BJ523" s="161"/>
      <c r="BK523" s="161"/>
      <c r="BL523" s="161"/>
      <c r="BM523" s="161"/>
      <c r="BN523" s="161"/>
      <c r="BO523" s="161"/>
      <c r="BP523" s="161"/>
      <c r="BQ523" s="161"/>
      <c r="BR523" s="161"/>
      <c r="BS523" s="161"/>
      <c r="BT523" s="161"/>
      <c r="BU523" s="161"/>
    </row>
    <row r="524" spans="15:73" x14ac:dyDescent="0.2">
      <c r="O524" s="161"/>
      <c r="P524" s="161"/>
      <c r="Q524" s="161"/>
      <c r="R524" s="161"/>
      <c r="S524" s="161"/>
      <c r="T524" s="161"/>
      <c r="U524" s="161"/>
      <c r="V524" s="161"/>
      <c r="W524" s="161"/>
      <c r="X524" s="161"/>
      <c r="Y524" s="161"/>
      <c r="Z524" s="161"/>
      <c r="AA524" s="161"/>
      <c r="AB524" s="161"/>
      <c r="AC524" s="161"/>
      <c r="AD524" s="161"/>
      <c r="AE524" s="161"/>
      <c r="AF524" s="161"/>
      <c r="AG524" s="161"/>
      <c r="AH524" s="161"/>
      <c r="AI524" s="161"/>
      <c r="AJ524" s="161"/>
      <c r="AK524" s="161"/>
      <c r="AL524" s="161"/>
      <c r="AM524" s="161"/>
      <c r="AN524" s="161"/>
      <c r="AO524" s="161"/>
      <c r="AP524" s="161"/>
      <c r="AQ524" s="161"/>
      <c r="AR524" s="161"/>
      <c r="AS524" s="161"/>
      <c r="AT524" s="161"/>
      <c r="AU524" s="161"/>
      <c r="AV524" s="161"/>
      <c r="AW524" s="161"/>
      <c r="AX524" s="161"/>
      <c r="AY524" s="161"/>
      <c r="AZ524" s="161"/>
      <c r="BA524" s="161"/>
      <c r="BB524" s="161"/>
      <c r="BC524" s="161"/>
      <c r="BD524" s="161"/>
      <c r="BE524" s="161"/>
      <c r="BF524" s="161"/>
      <c r="BG524" s="161"/>
      <c r="BH524" s="161"/>
      <c r="BI524" s="161"/>
      <c r="BJ524" s="161"/>
      <c r="BK524" s="161"/>
      <c r="BL524" s="161"/>
      <c r="BM524" s="161"/>
      <c r="BN524" s="161"/>
      <c r="BO524" s="161"/>
      <c r="BP524" s="161"/>
      <c r="BQ524" s="161"/>
      <c r="BR524" s="161"/>
      <c r="BS524" s="161"/>
      <c r="BT524" s="161"/>
      <c r="BU524" s="161"/>
    </row>
    <row r="525" spans="15:73" x14ac:dyDescent="0.2">
      <c r="O525" s="161"/>
      <c r="P525" s="161"/>
      <c r="Q525" s="161"/>
      <c r="R525" s="161"/>
      <c r="S525" s="161"/>
      <c r="T525" s="161"/>
      <c r="U525" s="161"/>
      <c r="V525" s="161"/>
      <c r="W525" s="161"/>
      <c r="X525" s="161"/>
      <c r="Y525" s="161"/>
      <c r="Z525" s="161"/>
      <c r="AA525" s="161"/>
      <c r="AB525" s="161"/>
      <c r="AC525" s="161"/>
      <c r="AD525" s="161"/>
      <c r="AE525" s="161"/>
      <c r="AF525" s="161"/>
      <c r="AG525" s="161"/>
      <c r="AH525" s="161"/>
      <c r="AI525" s="161"/>
      <c r="AJ525" s="161"/>
      <c r="AK525" s="161"/>
      <c r="AL525" s="161"/>
      <c r="AM525" s="161"/>
      <c r="AN525" s="161"/>
      <c r="AO525" s="161"/>
      <c r="AP525" s="161"/>
      <c r="AQ525" s="161"/>
      <c r="AR525" s="161"/>
      <c r="AS525" s="161"/>
      <c r="AT525" s="161"/>
      <c r="AU525" s="161"/>
      <c r="AV525" s="161"/>
      <c r="AW525" s="161"/>
      <c r="AX525" s="161"/>
      <c r="AY525" s="161"/>
      <c r="AZ525" s="161"/>
      <c r="BA525" s="161"/>
      <c r="BB525" s="161"/>
      <c r="BC525" s="161"/>
      <c r="BD525" s="161"/>
      <c r="BE525" s="161"/>
      <c r="BF525" s="161"/>
      <c r="BG525" s="161"/>
      <c r="BH525" s="161"/>
      <c r="BI525" s="161"/>
      <c r="BJ525" s="161"/>
      <c r="BK525" s="161"/>
      <c r="BL525" s="161"/>
      <c r="BM525" s="161"/>
      <c r="BN525" s="161"/>
      <c r="BO525" s="161"/>
      <c r="BP525" s="161"/>
      <c r="BQ525" s="161"/>
      <c r="BR525" s="161"/>
      <c r="BS525" s="161"/>
      <c r="BT525" s="161"/>
      <c r="BU525" s="161"/>
    </row>
    <row r="526" spans="15:73" x14ac:dyDescent="0.2">
      <c r="O526" s="161"/>
      <c r="P526" s="161"/>
      <c r="Q526" s="161"/>
      <c r="R526" s="161"/>
      <c r="S526" s="161"/>
      <c r="T526" s="161"/>
      <c r="U526" s="161"/>
      <c r="V526" s="161"/>
      <c r="W526" s="161"/>
      <c r="X526" s="161"/>
      <c r="Y526" s="161"/>
      <c r="Z526" s="161"/>
      <c r="AA526" s="161"/>
      <c r="AB526" s="161"/>
      <c r="AC526" s="161"/>
      <c r="AD526" s="161"/>
      <c r="AE526" s="161"/>
      <c r="AF526" s="161"/>
      <c r="AG526" s="161"/>
      <c r="AH526" s="161"/>
      <c r="AI526" s="161"/>
      <c r="AJ526" s="161"/>
      <c r="AK526" s="161"/>
      <c r="AL526" s="161"/>
      <c r="AM526" s="161"/>
      <c r="AN526" s="161"/>
      <c r="AO526" s="161"/>
      <c r="AP526" s="161"/>
      <c r="AQ526" s="161"/>
      <c r="AR526" s="161"/>
      <c r="AS526" s="161"/>
      <c r="AT526" s="161"/>
      <c r="AU526" s="161"/>
      <c r="AV526" s="161"/>
      <c r="AW526" s="161"/>
      <c r="AX526" s="161"/>
      <c r="AY526" s="161"/>
      <c r="AZ526" s="161"/>
      <c r="BA526" s="161"/>
      <c r="BB526" s="161"/>
      <c r="BC526" s="161"/>
      <c r="BD526" s="161"/>
      <c r="BE526" s="161"/>
      <c r="BF526" s="161"/>
      <c r="BG526" s="161"/>
      <c r="BH526" s="161"/>
      <c r="BI526" s="161"/>
      <c r="BJ526" s="161"/>
      <c r="BK526" s="161"/>
      <c r="BL526" s="161"/>
      <c r="BM526" s="161"/>
      <c r="BN526" s="161"/>
      <c r="BO526" s="161"/>
      <c r="BP526" s="161"/>
      <c r="BQ526" s="161"/>
      <c r="BR526" s="161"/>
      <c r="BS526" s="161"/>
      <c r="BT526" s="161"/>
      <c r="BU526" s="161"/>
    </row>
    <row r="527" spans="15:73" x14ac:dyDescent="0.2">
      <c r="O527" s="161"/>
      <c r="P527" s="161"/>
      <c r="Q527" s="161"/>
      <c r="R527" s="161"/>
      <c r="S527" s="161"/>
      <c r="T527" s="161"/>
      <c r="U527" s="161"/>
      <c r="V527" s="161"/>
      <c r="W527" s="161"/>
      <c r="X527" s="161"/>
      <c r="Y527" s="161"/>
      <c r="Z527" s="161"/>
      <c r="AA527" s="161"/>
      <c r="AB527" s="161"/>
      <c r="AC527" s="161"/>
      <c r="AD527" s="161"/>
      <c r="AE527" s="161"/>
      <c r="AF527" s="161"/>
      <c r="AG527" s="161"/>
      <c r="AH527" s="161"/>
      <c r="AI527" s="161"/>
      <c r="AJ527" s="161"/>
      <c r="AK527" s="161"/>
      <c r="AL527" s="161"/>
      <c r="AM527" s="161"/>
      <c r="AN527" s="161"/>
      <c r="AO527" s="161"/>
      <c r="AP527" s="161"/>
      <c r="AQ527" s="161"/>
      <c r="AR527" s="161"/>
      <c r="AS527" s="161"/>
      <c r="AT527" s="161"/>
      <c r="AU527" s="161"/>
      <c r="AV527" s="161"/>
      <c r="AW527" s="161"/>
      <c r="AX527" s="161"/>
      <c r="AY527" s="161"/>
      <c r="AZ527" s="161"/>
      <c r="BA527" s="161"/>
      <c r="BB527" s="161"/>
      <c r="BC527" s="161"/>
      <c r="BD527" s="161"/>
      <c r="BE527" s="161"/>
      <c r="BF527" s="161"/>
      <c r="BG527" s="161"/>
      <c r="BH527" s="161"/>
      <c r="BI527" s="161"/>
      <c r="BJ527" s="161"/>
      <c r="BK527" s="161"/>
      <c r="BL527" s="161"/>
      <c r="BM527" s="161"/>
      <c r="BN527" s="161"/>
      <c r="BO527" s="161"/>
      <c r="BP527" s="161"/>
      <c r="BQ527" s="161"/>
      <c r="BR527" s="161"/>
      <c r="BS527" s="161"/>
      <c r="BT527" s="161"/>
      <c r="BU527" s="161"/>
    </row>
    <row r="528" spans="15:73" x14ac:dyDescent="0.2">
      <c r="O528" s="161"/>
      <c r="P528" s="161"/>
      <c r="Q528" s="161"/>
      <c r="R528" s="161"/>
      <c r="S528" s="161"/>
      <c r="T528" s="161"/>
      <c r="U528" s="161"/>
      <c r="V528" s="161"/>
      <c r="W528" s="161"/>
      <c r="X528" s="161"/>
      <c r="Y528" s="161"/>
      <c r="Z528" s="161"/>
      <c r="AA528" s="161"/>
      <c r="AB528" s="161"/>
      <c r="AC528" s="161"/>
      <c r="AD528" s="161"/>
      <c r="AE528" s="161"/>
      <c r="AF528" s="161"/>
      <c r="AG528" s="161"/>
      <c r="AH528" s="161"/>
      <c r="AI528" s="161"/>
      <c r="AJ528" s="161"/>
      <c r="AK528" s="161"/>
      <c r="AL528" s="161"/>
      <c r="AM528" s="161"/>
      <c r="AN528" s="161"/>
      <c r="AO528" s="161"/>
      <c r="AP528" s="161"/>
      <c r="AQ528" s="161"/>
      <c r="AR528" s="161"/>
      <c r="AS528" s="161"/>
      <c r="AT528" s="161"/>
      <c r="AU528" s="161"/>
      <c r="AV528" s="161"/>
      <c r="AW528" s="161"/>
      <c r="AX528" s="161"/>
      <c r="AY528" s="161"/>
      <c r="AZ528" s="161"/>
      <c r="BA528" s="161"/>
      <c r="BB528" s="161"/>
      <c r="BC528" s="161"/>
      <c r="BD528" s="161"/>
      <c r="BE528" s="161"/>
      <c r="BF528" s="161"/>
      <c r="BG528" s="161"/>
      <c r="BH528" s="161"/>
      <c r="BI528" s="161"/>
      <c r="BJ528" s="161"/>
      <c r="BK528" s="161"/>
      <c r="BL528" s="161"/>
      <c r="BM528" s="161"/>
      <c r="BN528" s="161"/>
      <c r="BO528" s="161"/>
      <c r="BP528" s="161"/>
      <c r="BQ528" s="161"/>
      <c r="BR528" s="161"/>
      <c r="BS528" s="161"/>
      <c r="BT528" s="161"/>
      <c r="BU528" s="161"/>
    </row>
    <row r="529" spans="15:73" x14ac:dyDescent="0.2">
      <c r="O529" s="161"/>
      <c r="P529" s="161"/>
      <c r="Q529" s="161"/>
      <c r="R529" s="161"/>
      <c r="S529" s="161"/>
      <c r="T529" s="161"/>
      <c r="U529" s="161"/>
      <c r="V529" s="161"/>
      <c r="W529" s="161"/>
      <c r="X529" s="161"/>
      <c r="Y529" s="161"/>
      <c r="Z529" s="161"/>
      <c r="AA529" s="161"/>
      <c r="AB529" s="161"/>
      <c r="AC529" s="161"/>
      <c r="AD529" s="161"/>
      <c r="AE529" s="161"/>
      <c r="AF529" s="161"/>
      <c r="AG529" s="161"/>
      <c r="AH529" s="161"/>
      <c r="AI529" s="161"/>
      <c r="AJ529" s="161"/>
      <c r="AK529" s="161"/>
      <c r="AL529" s="161"/>
      <c r="AM529" s="161"/>
      <c r="AN529" s="161"/>
      <c r="AO529" s="161"/>
      <c r="AP529" s="161"/>
      <c r="AQ529" s="161"/>
      <c r="AR529" s="161"/>
      <c r="AS529" s="161"/>
      <c r="AT529" s="161"/>
      <c r="AU529" s="161"/>
      <c r="AV529" s="161"/>
      <c r="AW529" s="161"/>
      <c r="AX529" s="161"/>
      <c r="AY529" s="161"/>
      <c r="AZ529" s="161"/>
      <c r="BA529" s="161"/>
      <c r="BB529" s="161"/>
      <c r="BC529" s="161"/>
      <c r="BD529" s="161"/>
      <c r="BE529" s="161"/>
      <c r="BF529" s="161"/>
      <c r="BG529" s="161"/>
      <c r="BH529" s="161"/>
      <c r="BI529" s="161"/>
      <c r="BJ529" s="161"/>
      <c r="BK529" s="161"/>
      <c r="BL529" s="161"/>
      <c r="BM529" s="161"/>
      <c r="BN529" s="161"/>
      <c r="BO529" s="161"/>
      <c r="BP529" s="161"/>
      <c r="BQ529" s="161"/>
      <c r="BR529" s="161"/>
      <c r="BS529" s="161"/>
      <c r="BT529" s="161"/>
      <c r="BU529" s="161"/>
    </row>
    <row r="530" spans="15:73" x14ac:dyDescent="0.2">
      <c r="O530" s="161"/>
      <c r="P530" s="161"/>
      <c r="Q530" s="161"/>
      <c r="R530" s="161"/>
      <c r="S530" s="161"/>
      <c r="T530" s="161"/>
      <c r="U530" s="161"/>
      <c r="V530" s="161"/>
      <c r="W530" s="161"/>
      <c r="X530" s="161"/>
      <c r="Y530" s="161"/>
      <c r="Z530" s="161"/>
      <c r="AA530" s="161"/>
      <c r="AB530" s="161"/>
      <c r="AC530" s="161"/>
      <c r="AD530" s="161"/>
      <c r="AE530" s="161"/>
      <c r="AF530" s="161"/>
      <c r="AG530" s="161"/>
      <c r="AH530" s="161"/>
      <c r="AI530" s="161"/>
      <c r="AJ530" s="161"/>
      <c r="AK530" s="161"/>
      <c r="AL530" s="161"/>
      <c r="AM530" s="161"/>
      <c r="AN530" s="161"/>
      <c r="AO530" s="161"/>
      <c r="AP530" s="161"/>
      <c r="AQ530" s="161"/>
      <c r="AR530" s="161"/>
      <c r="AS530" s="161"/>
      <c r="AT530" s="161"/>
      <c r="AU530" s="161"/>
      <c r="AV530" s="161"/>
      <c r="AW530" s="161"/>
      <c r="AX530" s="161"/>
      <c r="AY530" s="161"/>
      <c r="AZ530" s="161"/>
      <c r="BA530" s="161"/>
      <c r="BB530" s="161"/>
      <c r="BC530" s="161"/>
      <c r="BD530" s="161"/>
      <c r="BE530" s="161"/>
      <c r="BF530" s="161"/>
      <c r="BG530" s="161"/>
      <c r="BH530" s="161"/>
      <c r="BI530" s="161"/>
      <c r="BJ530" s="161"/>
      <c r="BK530" s="161"/>
      <c r="BL530" s="161"/>
      <c r="BM530" s="161"/>
      <c r="BN530" s="161"/>
      <c r="BO530" s="161"/>
      <c r="BP530" s="161"/>
      <c r="BQ530" s="161"/>
      <c r="BR530" s="161"/>
      <c r="BS530" s="161"/>
      <c r="BT530" s="161"/>
      <c r="BU530" s="161"/>
    </row>
    <row r="531" spans="15:73" x14ac:dyDescent="0.2">
      <c r="O531" s="161"/>
      <c r="P531" s="161"/>
      <c r="Q531" s="161"/>
      <c r="R531" s="161"/>
      <c r="S531" s="161"/>
      <c r="T531" s="161"/>
      <c r="U531" s="161"/>
      <c r="V531" s="161"/>
      <c r="W531" s="161"/>
      <c r="X531" s="161"/>
      <c r="Y531" s="161"/>
      <c r="Z531" s="161"/>
      <c r="AA531" s="161"/>
      <c r="AB531" s="161"/>
      <c r="AC531" s="161"/>
      <c r="AD531" s="161"/>
      <c r="AE531" s="161"/>
      <c r="AF531" s="161"/>
      <c r="AG531" s="161"/>
      <c r="AH531" s="161"/>
      <c r="AI531" s="161"/>
      <c r="AJ531" s="161"/>
      <c r="AK531" s="161"/>
      <c r="AL531" s="161"/>
      <c r="AM531" s="161"/>
      <c r="AN531" s="161"/>
      <c r="AO531" s="161"/>
      <c r="AP531" s="161"/>
      <c r="AQ531" s="161"/>
      <c r="AR531" s="161"/>
      <c r="AS531" s="161"/>
      <c r="AT531" s="161"/>
      <c r="AU531" s="161"/>
      <c r="AV531" s="161"/>
      <c r="AW531" s="161"/>
      <c r="AX531" s="161"/>
      <c r="AY531" s="161"/>
      <c r="AZ531" s="161"/>
      <c r="BA531" s="161"/>
      <c r="BB531" s="161"/>
      <c r="BC531" s="161"/>
      <c r="BD531" s="161"/>
      <c r="BE531" s="161"/>
      <c r="BF531" s="161"/>
      <c r="BG531" s="161"/>
      <c r="BH531" s="161"/>
      <c r="BI531" s="161"/>
      <c r="BJ531" s="161"/>
      <c r="BK531" s="161"/>
      <c r="BL531" s="161"/>
      <c r="BM531" s="161"/>
      <c r="BN531" s="161"/>
      <c r="BO531" s="161"/>
      <c r="BP531" s="161"/>
      <c r="BQ531" s="161"/>
      <c r="BR531" s="161"/>
      <c r="BS531" s="161"/>
      <c r="BT531" s="161"/>
      <c r="BU531" s="161"/>
    </row>
    <row r="532" spans="15:73" x14ac:dyDescent="0.2">
      <c r="O532" s="161"/>
      <c r="P532" s="161"/>
      <c r="Q532" s="161"/>
      <c r="R532" s="161"/>
      <c r="S532" s="161"/>
      <c r="T532" s="161"/>
      <c r="U532" s="161"/>
      <c r="V532" s="161"/>
      <c r="W532" s="161"/>
      <c r="X532" s="161"/>
      <c r="Y532" s="161"/>
      <c r="Z532" s="161"/>
      <c r="AA532" s="161"/>
      <c r="AB532" s="161"/>
      <c r="AC532" s="161"/>
      <c r="AD532" s="161"/>
      <c r="AE532" s="161"/>
      <c r="AF532" s="161"/>
      <c r="AG532" s="161"/>
      <c r="AH532" s="161"/>
      <c r="AI532" s="161"/>
      <c r="AJ532" s="161"/>
      <c r="AK532" s="161"/>
      <c r="AL532" s="161"/>
      <c r="AM532" s="161"/>
      <c r="AN532" s="161"/>
      <c r="AO532" s="161"/>
      <c r="AP532" s="161"/>
      <c r="AQ532" s="161"/>
      <c r="AR532" s="161"/>
      <c r="AS532" s="161"/>
      <c r="AT532" s="161"/>
      <c r="AU532" s="161"/>
      <c r="AV532" s="161"/>
      <c r="AW532" s="161"/>
      <c r="AX532" s="161"/>
      <c r="AY532" s="161"/>
      <c r="AZ532" s="161"/>
      <c r="BA532" s="161"/>
      <c r="BB532" s="161"/>
      <c r="BC532" s="161"/>
      <c r="BD532" s="161"/>
      <c r="BE532" s="161"/>
      <c r="BF532" s="161"/>
      <c r="BG532" s="161"/>
      <c r="BH532" s="161"/>
      <c r="BI532" s="161"/>
      <c r="BJ532" s="161"/>
      <c r="BK532" s="161"/>
      <c r="BL532" s="161"/>
      <c r="BM532" s="161"/>
      <c r="BN532" s="161"/>
      <c r="BO532" s="161"/>
      <c r="BP532" s="161"/>
      <c r="BQ532" s="161"/>
      <c r="BR532" s="161"/>
      <c r="BS532" s="161"/>
      <c r="BT532" s="161"/>
      <c r="BU532" s="161"/>
    </row>
    <row r="533" spans="15:73" x14ac:dyDescent="0.2">
      <c r="O533" s="161"/>
      <c r="P533" s="161"/>
      <c r="Q533" s="161"/>
      <c r="R533" s="161"/>
      <c r="S533" s="161"/>
      <c r="T533" s="161"/>
      <c r="U533" s="161"/>
      <c r="V533" s="161"/>
      <c r="W533" s="161"/>
      <c r="X533" s="161"/>
      <c r="Y533" s="161"/>
      <c r="Z533" s="161"/>
      <c r="AA533" s="161"/>
      <c r="AB533" s="161"/>
      <c r="AC533" s="161"/>
      <c r="AD533" s="161"/>
      <c r="AE533" s="161"/>
      <c r="AF533" s="161"/>
      <c r="AG533" s="161"/>
      <c r="AH533" s="161"/>
      <c r="AI533" s="161"/>
      <c r="AJ533" s="161"/>
      <c r="AK533" s="161"/>
      <c r="AL533" s="161"/>
      <c r="AM533" s="161"/>
      <c r="AN533" s="161"/>
      <c r="AO533" s="161"/>
      <c r="AP533" s="161"/>
      <c r="AQ533" s="161"/>
      <c r="AR533" s="161"/>
      <c r="AS533" s="161"/>
      <c r="AT533" s="161"/>
      <c r="AU533" s="161"/>
      <c r="AV533" s="161"/>
      <c r="AW533" s="161"/>
      <c r="AX533" s="161"/>
      <c r="AY533" s="161"/>
      <c r="AZ533" s="161"/>
      <c r="BA533" s="161"/>
      <c r="BB533" s="161"/>
      <c r="BC533" s="161"/>
      <c r="BD533" s="161"/>
      <c r="BE533" s="161"/>
      <c r="BF533" s="161"/>
      <c r="BG533" s="161"/>
      <c r="BH533" s="161"/>
      <c r="BI533" s="161"/>
      <c r="BJ533" s="161"/>
      <c r="BK533" s="161"/>
      <c r="BL533" s="161"/>
      <c r="BM533" s="161"/>
      <c r="BN533" s="161"/>
      <c r="BO533" s="161"/>
      <c r="BP533" s="161"/>
      <c r="BQ533" s="161"/>
      <c r="BR533" s="161"/>
      <c r="BS533" s="161"/>
      <c r="BT533" s="161"/>
      <c r="BU533" s="161"/>
    </row>
  </sheetData>
  <dataConsolidate link="1"/>
  <phoneticPr fontId="12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33"/>
  <sheetViews>
    <sheetView showGridLines="0" zoomScale="70" zoomScaleNormal="70" workbookViewId="0"/>
  </sheetViews>
  <sheetFormatPr defaultColWidth="9.140625" defaultRowHeight="12.75" x14ac:dyDescent="0.2"/>
  <cols>
    <col min="1" max="1" width="16" style="18" customWidth="1"/>
    <col min="2" max="2" width="12.28515625" style="18" bestFit="1" customWidth="1"/>
    <col min="3" max="3" width="11.7109375" style="18" bestFit="1" customWidth="1"/>
    <col min="4" max="4" width="8.7109375" style="18" bestFit="1" customWidth="1"/>
    <col min="5" max="5" width="11.5703125" style="18" bestFit="1" customWidth="1"/>
    <col min="6" max="6" width="1.7109375" style="18" customWidth="1"/>
    <col min="7" max="9" width="11.5703125" style="18" bestFit="1" customWidth="1"/>
    <col min="10" max="10" width="10.7109375" style="18" customWidth="1"/>
    <col min="11" max="16384" width="9.140625" style="18"/>
  </cols>
  <sheetData>
    <row r="1" spans="1:10" ht="14.25" x14ac:dyDescent="0.2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14.25" x14ac:dyDescent="0.2">
      <c r="A2" s="19"/>
      <c r="B2" s="162" t="s">
        <v>59</v>
      </c>
      <c r="C2" s="162"/>
      <c r="D2" s="162"/>
      <c r="E2" s="162"/>
      <c r="F2" s="23"/>
      <c r="G2" s="162" t="s">
        <v>60</v>
      </c>
      <c r="H2" s="162"/>
      <c r="I2" s="162"/>
      <c r="J2" s="19"/>
    </row>
    <row r="3" spans="1:10" ht="14.25" x14ac:dyDescent="0.2">
      <c r="A3" s="19" t="s">
        <v>16</v>
      </c>
      <c r="B3" s="21" t="s">
        <v>19</v>
      </c>
      <c r="C3" s="25"/>
      <c r="D3" s="25"/>
      <c r="E3" s="25"/>
      <c r="F3" s="25"/>
      <c r="G3" s="25"/>
      <c r="H3" s="25"/>
      <c r="I3" s="25"/>
      <c r="J3" s="21" t="s">
        <v>61</v>
      </c>
    </row>
    <row r="4" spans="1:10" ht="14.25" x14ac:dyDescent="0.2">
      <c r="A4" s="26" t="s">
        <v>62</v>
      </c>
      <c r="B4" s="28" t="s">
        <v>63</v>
      </c>
      <c r="C4" s="28" t="s">
        <v>25</v>
      </c>
      <c r="D4" s="28" t="s">
        <v>26</v>
      </c>
      <c r="E4" s="30" t="s">
        <v>64</v>
      </c>
      <c r="F4" s="29"/>
      <c r="G4" s="28" t="s">
        <v>65</v>
      </c>
      <c r="H4" s="28" t="s">
        <v>66</v>
      </c>
      <c r="I4" s="28" t="s">
        <v>64</v>
      </c>
      <c r="J4" s="28" t="s">
        <v>67</v>
      </c>
    </row>
    <row r="5" spans="1:10" ht="14.25" x14ac:dyDescent="0.2">
      <c r="A5" s="19"/>
      <c r="B5" s="163" t="s">
        <v>68</v>
      </c>
      <c r="C5" s="163"/>
      <c r="D5" s="163"/>
      <c r="E5" s="163"/>
      <c r="F5" s="163"/>
      <c r="G5" s="163"/>
      <c r="H5" s="163"/>
      <c r="I5" s="163"/>
      <c r="J5" s="163"/>
    </row>
    <row r="6" spans="1:10" ht="14.25" x14ac:dyDescent="0.2">
      <c r="A6" s="19" t="s">
        <v>33</v>
      </c>
      <c r="B6" s="52">
        <v>402.01499999999999</v>
      </c>
      <c r="C6" s="53">
        <v>51100.43</v>
      </c>
      <c r="D6" s="53">
        <v>639.45289700599983</v>
      </c>
      <c r="E6" s="37">
        <v>52141.897897005998</v>
      </c>
      <c r="F6" s="53"/>
      <c r="G6" s="53">
        <v>37966.877728954991</v>
      </c>
      <c r="H6" s="53">
        <v>13833.684168051001</v>
      </c>
      <c r="I6" s="53">
        <v>51800.561897005995</v>
      </c>
      <c r="J6" s="53">
        <v>341.33600000000001</v>
      </c>
    </row>
    <row r="7" spans="1:10" ht="16.5" x14ac:dyDescent="0.2">
      <c r="A7" s="19" t="s">
        <v>34</v>
      </c>
      <c r="B7" s="52">
        <f>J6</f>
        <v>341.33600000000001</v>
      </c>
      <c r="C7" s="53">
        <f>C23</f>
        <v>50564.714999999989</v>
      </c>
      <c r="D7" s="53">
        <f>D23</f>
        <v>782.87279764099992</v>
      </c>
      <c r="E7" s="37">
        <f>E23</f>
        <v>51688.923797640993</v>
      </c>
      <c r="F7" s="53"/>
      <c r="G7" s="53">
        <f>G23</f>
        <v>37580.430300251006</v>
      </c>
      <c r="H7" s="53">
        <f>H23</f>
        <v>13767.707497390002</v>
      </c>
      <c r="I7" s="53">
        <f>I23</f>
        <v>51348.137797641</v>
      </c>
      <c r="J7" s="53">
        <f>J22</f>
        <v>340.786</v>
      </c>
    </row>
    <row r="8" spans="1:10" ht="16.5" x14ac:dyDescent="0.2">
      <c r="A8" s="19" t="s">
        <v>35</v>
      </c>
      <c r="B8" s="52">
        <f>J7</f>
        <v>340.786</v>
      </c>
      <c r="C8" s="53">
        <v>51709.214</v>
      </c>
      <c r="D8" s="53">
        <v>450</v>
      </c>
      <c r="E8" s="37">
        <f>SUM(B8:D8)</f>
        <v>52500</v>
      </c>
      <c r="F8" s="53"/>
      <c r="G8" s="53">
        <f>I8-H8</f>
        <v>37900</v>
      </c>
      <c r="H8" s="53">
        <v>14200</v>
      </c>
      <c r="I8" s="53">
        <f>E8-J8</f>
        <v>52100</v>
      </c>
      <c r="J8" s="53">
        <v>400</v>
      </c>
    </row>
    <row r="9" spans="1:10" ht="14.25" x14ac:dyDescent="0.2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0" ht="15" x14ac:dyDescent="0.25">
      <c r="A10" s="55" t="s">
        <v>37</v>
      </c>
      <c r="B10" s="56"/>
      <c r="C10" s="7"/>
      <c r="D10" s="7"/>
      <c r="E10" s="7"/>
      <c r="F10" s="7"/>
      <c r="G10" s="7"/>
      <c r="H10" s="7"/>
      <c r="I10" s="7"/>
      <c r="J10" s="7"/>
    </row>
    <row r="11" spans="1:10" ht="14.25" x14ac:dyDescent="0.2">
      <c r="A11" s="23" t="s">
        <v>39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</row>
    <row r="12" spans="1:10" ht="14.25" x14ac:dyDescent="0.2">
      <c r="A12" s="23" t="s">
        <v>40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</row>
    <row r="13" spans="1:10" ht="14.25" x14ac:dyDescent="0.2">
      <c r="A13" s="23" t="s">
        <v>42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</row>
    <row r="14" spans="1:10" ht="14.25" x14ac:dyDescent="0.2">
      <c r="A14" s="23" t="s">
        <v>43</v>
      </c>
      <c r="B14" s="56">
        <f t="shared" si="3"/>
        <v>359.39299999999997</v>
      </c>
      <c r="C14" s="7">
        <v>4665.652</v>
      </c>
      <c r="D14" s="7">
        <f>(62004.8*1.10231)/1000</f>
        <v>68.348511087999995</v>
      </c>
      <c r="E14" s="7">
        <f t="shared" si="0"/>
        <v>5093.3935110880002</v>
      </c>
      <c r="F14" s="6"/>
      <c r="G14" s="5">
        <f t="shared" si="1"/>
        <v>3080.2815676670002</v>
      </c>
      <c r="H14" s="7">
        <f>(1322049.1*1.10231)/1000</f>
        <v>1457.3079434209999</v>
      </c>
      <c r="I14" s="6">
        <f t="shared" si="2"/>
        <v>4537.5895110880001</v>
      </c>
      <c r="J14" s="6">
        <v>555.80399999999997</v>
      </c>
    </row>
    <row r="15" spans="1:10" ht="14.25" x14ac:dyDescent="0.2">
      <c r="A15" s="23" t="s">
        <v>44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</row>
    <row r="16" spans="1:10" ht="14.25" x14ac:dyDescent="0.2">
      <c r="A16" s="23" t="s">
        <v>46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</row>
    <row r="17" spans="1:10" ht="14.25" x14ac:dyDescent="0.2">
      <c r="A17" s="23" t="s">
        <v>47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</row>
    <row r="18" spans="1:10" ht="14.25" x14ac:dyDescent="0.2">
      <c r="A18" s="23" t="s">
        <v>48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</row>
    <row r="19" spans="1:10" ht="14.25" x14ac:dyDescent="0.2">
      <c r="A19" s="23" t="s">
        <v>50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</row>
    <row r="20" spans="1:10" ht="14.25" x14ac:dyDescent="0.2">
      <c r="A20" s="23" t="s">
        <v>51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</row>
    <row r="21" spans="1:10" ht="14.25" x14ac:dyDescent="0.2">
      <c r="A21" s="23" t="s">
        <v>52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</row>
    <row r="22" spans="1:10" ht="14.25" x14ac:dyDescent="0.2">
      <c r="A22" s="23" t="s">
        <v>38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</row>
    <row r="23" spans="1:10" ht="14.25" x14ac:dyDescent="0.2">
      <c r="A23" s="23" t="s">
        <v>27</v>
      </c>
      <c r="B23" s="56"/>
      <c r="C23" s="7">
        <f>SUM(C11:C22)</f>
        <v>50564.714999999989</v>
      </c>
      <c r="D23" s="7">
        <f>SUM(D11:D22)</f>
        <v>782.87279764099992</v>
      </c>
      <c r="E23" s="7">
        <f>B11+C23+D23</f>
        <v>51688.923797640993</v>
      </c>
      <c r="F23" s="7"/>
      <c r="G23" s="7">
        <f>SUM(G11:G22)</f>
        <v>37580.430300251006</v>
      </c>
      <c r="H23" s="7">
        <f>SUM(H11:H22)</f>
        <v>13767.707497390002</v>
      </c>
      <c r="I23" s="7">
        <f>SUM(I11:I22)</f>
        <v>51348.137797641</v>
      </c>
      <c r="J23" s="7"/>
    </row>
    <row r="24" spans="1:10" ht="14.25" x14ac:dyDescent="0.2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0" ht="15" x14ac:dyDescent="0.25">
      <c r="A25" s="55" t="s">
        <v>54</v>
      </c>
      <c r="B25" s="56"/>
      <c r="C25" s="7"/>
      <c r="D25" s="7"/>
      <c r="E25" s="7"/>
      <c r="F25" s="7"/>
      <c r="G25" s="7"/>
      <c r="H25" s="7"/>
      <c r="I25" s="7"/>
      <c r="J25" s="7"/>
    </row>
    <row r="26" spans="1:10" ht="14.25" x14ac:dyDescent="0.2">
      <c r="A26" s="17" t="s">
        <v>39</v>
      </c>
      <c r="B26" s="57">
        <f>J22</f>
        <v>340.786</v>
      </c>
      <c r="C26" s="48">
        <v>4591.6390000000001</v>
      </c>
      <c r="D26" s="48">
        <f>(56516.5*1.10231)/1000</f>
        <v>62.298703114999995</v>
      </c>
      <c r="E26" s="48">
        <f>SUM(B26:D26)</f>
        <v>4994.7237031149998</v>
      </c>
      <c r="F26" s="48"/>
      <c r="G26" s="48">
        <f t="shared" ref="G26" si="6">I26-H26</f>
        <v>3492.8933177700001</v>
      </c>
      <c r="H26" s="48">
        <f>(989149.5*1.10231)/1000</f>
        <v>1090.3493853449997</v>
      </c>
      <c r="I26" s="64">
        <f>E26-J26</f>
        <v>4583.242703115</v>
      </c>
      <c r="J26" s="48">
        <v>411.48099999999999</v>
      </c>
    </row>
    <row r="27" spans="1:10" ht="16.5" x14ac:dyDescent="0.2">
      <c r="A27" s="58" t="s">
        <v>69</v>
      </c>
      <c r="B27" s="19"/>
      <c r="C27" s="19"/>
      <c r="D27" s="19"/>
      <c r="E27" s="19"/>
      <c r="F27" s="19"/>
      <c r="G27" s="19"/>
      <c r="H27" s="19"/>
      <c r="I27" s="19"/>
      <c r="J27" s="19"/>
    </row>
    <row r="28" spans="1:10" ht="14.25" x14ac:dyDescent="0.2">
      <c r="A28" s="19" t="s">
        <v>70</v>
      </c>
      <c r="B28" s="19"/>
      <c r="C28" s="19"/>
      <c r="D28" s="19"/>
      <c r="E28" s="19"/>
      <c r="F28" s="19"/>
      <c r="G28" s="19"/>
      <c r="H28" s="19"/>
      <c r="I28" s="19"/>
      <c r="J28" s="19"/>
    </row>
    <row r="29" spans="1:10" ht="14.25" x14ac:dyDescent="0.2">
      <c r="A29" s="25" t="s">
        <v>58</v>
      </c>
      <c r="B29" s="50">
        <f ca="1">NOW()</f>
        <v>44540.67973773148</v>
      </c>
      <c r="C29" s="44"/>
      <c r="D29" s="38"/>
      <c r="E29" s="38"/>
      <c r="F29" s="38"/>
      <c r="G29" s="38"/>
      <c r="H29" s="38"/>
      <c r="I29" s="38"/>
      <c r="J29" s="38"/>
    </row>
    <row r="30" spans="1:10" x14ac:dyDescent="0.2">
      <c r="A30" s="59"/>
      <c r="B30" s="60"/>
      <c r="C30" s="61"/>
      <c r="D30" s="60"/>
      <c r="E30" s="135"/>
      <c r="F30" s="60"/>
      <c r="G30" s="60"/>
      <c r="H30" s="62"/>
      <c r="I30" s="135"/>
      <c r="J30" s="60"/>
    </row>
    <row r="31" spans="1:10" x14ac:dyDescent="0.2">
      <c r="A31" s="59"/>
      <c r="B31" s="60"/>
      <c r="C31" s="60"/>
      <c r="D31" s="60"/>
      <c r="E31" s="60"/>
      <c r="F31" s="60"/>
      <c r="G31" s="60"/>
      <c r="H31" s="60"/>
      <c r="I31" s="60"/>
      <c r="J31" s="60"/>
    </row>
    <row r="32" spans="1:10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</row>
    <row r="33" spans="1:10" x14ac:dyDescent="0.2">
      <c r="A33" s="59"/>
      <c r="B33" s="59"/>
      <c r="C33" s="59"/>
      <c r="D33" s="59"/>
      <c r="E33" s="59"/>
      <c r="F33" s="59"/>
      <c r="G33" s="59"/>
      <c r="H33" s="59"/>
      <c r="I33" s="59"/>
      <c r="J33" s="59"/>
    </row>
  </sheetData>
  <mergeCells count="3">
    <mergeCell ref="G2:I2"/>
    <mergeCell ref="B5:J5"/>
    <mergeCell ref="B2:E2"/>
  </mergeCells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0"/>
  <sheetViews>
    <sheetView showGridLines="0" zoomScale="70" zoomScaleNormal="70" workbookViewId="0"/>
  </sheetViews>
  <sheetFormatPr defaultColWidth="9.140625" defaultRowHeight="12.75" x14ac:dyDescent="0.2"/>
  <cols>
    <col min="1" max="1" width="15.42578125" style="18" customWidth="1"/>
    <col min="2" max="2" width="12.28515625" style="18" bestFit="1" customWidth="1"/>
    <col min="3" max="3" width="11.7109375" style="18" bestFit="1" customWidth="1"/>
    <col min="4" max="4" width="11" style="18" bestFit="1" customWidth="1"/>
    <col min="5" max="5" width="11.28515625" style="18" bestFit="1" customWidth="1"/>
    <col min="6" max="6" width="3.7109375" style="18" customWidth="1"/>
    <col min="7" max="7" width="11.5703125" style="18" bestFit="1" customWidth="1"/>
    <col min="8" max="8" width="10.7109375" style="18" customWidth="1"/>
    <col min="9" max="9" width="12.7109375" style="18" customWidth="1"/>
    <col min="10" max="10" width="10.28515625" style="18" bestFit="1" customWidth="1"/>
    <col min="11" max="11" width="11.5703125" style="18" bestFit="1" customWidth="1"/>
    <col min="12" max="12" width="10.28515625" style="18" bestFit="1" customWidth="1"/>
    <col min="13" max="16384" width="9.140625" style="18"/>
  </cols>
  <sheetData>
    <row r="1" spans="1:13" ht="14.25" x14ac:dyDescent="0.2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4.25" x14ac:dyDescent="0.2">
      <c r="A2" s="19"/>
      <c r="B2" s="162" t="s">
        <v>59</v>
      </c>
      <c r="C2" s="162"/>
      <c r="D2" s="162"/>
      <c r="E2" s="162"/>
      <c r="F2" s="23"/>
      <c r="G2" s="162" t="s">
        <v>60</v>
      </c>
      <c r="H2" s="162"/>
      <c r="I2" s="162"/>
      <c r="J2" s="156"/>
      <c r="K2" s="156"/>
      <c r="L2" s="19"/>
    </row>
    <row r="3" spans="1:13" ht="14.25" x14ac:dyDescent="0.2">
      <c r="A3" s="19" t="s">
        <v>16</v>
      </c>
      <c r="B3" s="21" t="s">
        <v>71</v>
      </c>
      <c r="C3" s="40" t="s">
        <v>25</v>
      </c>
      <c r="D3" s="40" t="s">
        <v>72</v>
      </c>
      <c r="E3" s="40" t="s">
        <v>64</v>
      </c>
      <c r="F3" s="40"/>
      <c r="G3" s="156" t="s">
        <v>65</v>
      </c>
      <c r="H3" s="156"/>
      <c r="I3" s="156"/>
      <c r="J3" s="40" t="s">
        <v>73</v>
      </c>
      <c r="K3" s="40" t="s">
        <v>64</v>
      </c>
      <c r="L3" s="40" t="s">
        <v>61</v>
      </c>
    </row>
    <row r="4" spans="1:13" ht="16.5" x14ac:dyDescent="0.2">
      <c r="A4" s="26" t="s">
        <v>62</v>
      </c>
      <c r="B4" s="28" t="s">
        <v>63</v>
      </c>
      <c r="C4" s="29"/>
      <c r="D4" s="29"/>
      <c r="E4" s="29"/>
      <c r="F4" s="29"/>
      <c r="G4" s="28" t="s">
        <v>27</v>
      </c>
      <c r="H4" s="28" t="s">
        <v>74</v>
      </c>
      <c r="I4" s="28" t="s">
        <v>75</v>
      </c>
      <c r="J4" s="29"/>
      <c r="K4" s="29"/>
      <c r="L4" s="40" t="s">
        <v>67</v>
      </c>
    </row>
    <row r="5" spans="1:13" ht="14.25" x14ac:dyDescent="0.2">
      <c r="A5" s="19"/>
      <c r="B5" s="164" t="s">
        <v>76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1:13" ht="14.25" x14ac:dyDescent="0.2">
      <c r="A6" s="19" t="s">
        <v>33</v>
      </c>
      <c r="B6" s="54">
        <v>1775.316</v>
      </c>
      <c r="C6" s="54">
        <v>24911.120999999996</v>
      </c>
      <c r="D6" s="54">
        <v>319.88668388040003</v>
      </c>
      <c r="E6" s="54">
        <v>27006.323683880393</v>
      </c>
      <c r="F6" s="54"/>
      <c r="G6" s="54">
        <v>22316.958470009602</v>
      </c>
      <c r="H6" s="54">
        <v>8657.8000000000011</v>
      </c>
      <c r="I6" s="37">
        <v>13659.158470009601</v>
      </c>
      <c r="J6" s="54">
        <v>2836.6902138707997</v>
      </c>
      <c r="K6" s="54">
        <v>25153.648683880405</v>
      </c>
      <c r="L6" s="54">
        <v>1852.675</v>
      </c>
      <c r="M6" s="124"/>
    </row>
    <row r="7" spans="1:13" ht="16.5" x14ac:dyDescent="0.2">
      <c r="A7" s="19" t="s">
        <v>34</v>
      </c>
      <c r="B7" s="54">
        <f>L6</f>
        <v>1852.675</v>
      </c>
      <c r="C7" s="54">
        <f>C23</f>
        <v>25022.667000000001</v>
      </c>
      <c r="D7" s="54">
        <f>D23</f>
        <v>301.9644297936</v>
      </c>
      <c r="E7" s="54">
        <f>E23</f>
        <v>27177.3064297936</v>
      </c>
      <c r="F7" s="54"/>
      <c r="G7" s="54">
        <f>G23</f>
        <v>23322.575127803797</v>
      </c>
      <c r="H7" s="54">
        <f t="shared" ref="H7:J7" si="0">H23</f>
        <v>8849.5114432999999</v>
      </c>
      <c r="I7" s="37">
        <f t="shared" si="0"/>
        <v>14473.063684503799</v>
      </c>
      <c r="J7" s="54">
        <f t="shared" si="0"/>
        <v>1723.4983019897998</v>
      </c>
      <c r="K7" s="54">
        <f>E7-L7</f>
        <v>25046.0734297936</v>
      </c>
      <c r="L7" s="54">
        <f>L22</f>
        <v>2131.2330000000002</v>
      </c>
      <c r="M7" s="122"/>
    </row>
    <row r="8" spans="1:13" ht="16.5" x14ac:dyDescent="0.2">
      <c r="A8" s="19" t="s">
        <v>35</v>
      </c>
      <c r="B8" s="54">
        <f>L7</f>
        <v>2131.2330000000002</v>
      </c>
      <c r="C8" s="54">
        <v>25735</v>
      </c>
      <c r="D8" s="54">
        <v>450</v>
      </c>
      <c r="E8" s="54">
        <f>SUM(B8:D8)</f>
        <v>28316.233</v>
      </c>
      <c r="F8" s="54"/>
      <c r="G8" s="54">
        <f>K8-J8</f>
        <v>25150</v>
      </c>
      <c r="H8" s="54">
        <v>11000</v>
      </c>
      <c r="I8" s="37">
        <f>G8-H8</f>
        <v>14150</v>
      </c>
      <c r="J8" s="54">
        <v>1250</v>
      </c>
      <c r="K8" s="54">
        <f>E8-L8</f>
        <v>26400</v>
      </c>
      <c r="L8" s="54">
        <v>1916.2330000000002</v>
      </c>
    </row>
    <row r="9" spans="1:13" ht="14.25" x14ac:dyDescent="0.2">
      <c r="A9" s="19"/>
      <c r="B9" s="54"/>
      <c r="C9" s="54"/>
      <c r="D9" s="54"/>
      <c r="E9" s="54"/>
      <c r="F9" s="54"/>
      <c r="G9" s="54"/>
      <c r="H9" s="54"/>
      <c r="I9" s="123"/>
      <c r="J9" s="54"/>
      <c r="K9" s="54"/>
      <c r="L9" s="54"/>
    </row>
    <row r="10" spans="1:13" ht="15" x14ac:dyDescent="0.25">
      <c r="A10" s="41" t="s">
        <v>37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4.25" x14ac:dyDescent="0.2">
      <c r="A11" s="23" t="s">
        <v>39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4.25" x14ac:dyDescent="0.2">
      <c r="A12" s="23" t="s">
        <v>40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4.25" x14ac:dyDescent="0.2">
      <c r="A13" s="23" t="s">
        <v>42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4.25" x14ac:dyDescent="0.2">
      <c r="A14" s="23" t="s">
        <v>43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4.25" x14ac:dyDescent="0.2">
      <c r="A15" s="23" t="s">
        <v>44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4.25" x14ac:dyDescent="0.2">
      <c r="A16" s="23" t="s">
        <v>46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4.25" x14ac:dyDescent="0.2">
      <c r="A17" s="23" t="s">
        <v>47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4.25" x14ac:dyDescent="0.2">
      <c r="A18" s="23" t="s">
        <v>48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4.25" x14ac:dyDescent="0.2">
      <c r="A19" s="23" t="s">
        <v>50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4.25" x14ac:dyDescent="0.2">
      <c r="A20" s="23" t="s">
        <v>51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4.25" x14ac:dyDescent="0.2">
      <c r="A21" s="23" t="s">
        <v>52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4.25" x14ac:dyDescent="0.2">
      <c r="A22" s="23" t="s">
        <v>38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4.25" x14ac:dyDescent="0.2">
      <c r="A23" s="23" t="s">
        <v>27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4.25" x14ac:dyDescent="0.2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5" x14ac:dyDescent="0.25">
      <c r="A25" s="41" t="s">
        <v>54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4.25" x14ac:dyDescent="0.2">
      <c r="A26" s="17" t="s">
        <v>39</v>
      </c>
      <c r="B26" s="64">
        <f>L22</f>
        <v>2131.2330000000002</v>
      </c>
      <c r="C26" s="48">
        <v>2347.58</v>
      </c>
      <c r="D26" s="48">
        <f>(15994.4*2204.622)/1000000</f>
        <v>35.261606116799996</v>
      </c>
      <c r="E26" s="48">
        <f t="shared" ref="E26" si="9">SUM(B26:D26)</f>
        <v>4514.0746061168002</v>
      </c>
      <c r="F26" s="64"/>
      <c r="G26" s="64">
        <f>K26-J26</f>
        <v>2070.5737418166</v>
      </c>
      <c r="H26" s="48" t="s">
        <v>77</v>
      </c>
      <c r="I26" s="48" t="s">
        <v>77</v>
      </c>
      <c r="J26" s="48">
        <f>(25929.1*2204.622)/1000000</f>
        <v>57.16386430019999</v>
      </c>
      <c r="K26" s="48">
        <f>E26-L26</f>
        <v>2127.7376061168002</v>
      </c>
      <c r="L26" s="64">
        <v>2386.337</v>
      </c>
    </row>
    <row r="27" spans="1:14" ht="16.5" x14ac:dyDescent="0.2">
      <c r="A27" s="58" t="s">
        <v>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4" ht="14.25" x14ac:dyDescent="0.2">
      <c r="A28" s="19" t="s">
        <v>70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4" ht="14.25" x14ac:dyDescent="0.2">
      <c r="A29" s="25" t="s">
        <v>58</v>
      </c>
      <c r="B29" s="50">
        <f ca="1">NOW()</f>
        <v>44540.67973773148</v>
      </c>
      <c r="K29" s="46"/>
    </row>
    <row r="30" spans="1:14" x14ac:dyDescent="0.2">
      <c r="E30" s="46"/>
    </row>
  </sheetData>
  <mergeCells count="3">
    <mergeCell ref="B5:L5"/>
    <mergeCell ref="G2:I2"/>
    <mergeCell ref="B2:E2"/>
  </mergeCells>
  <phoneticPr fontId="12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40625" defaultRowHeight="12.75" x14ac:dyDescent="0.2"/>
  <cols>
    <col min="1" max="1" width="15.28515625" style="18" customWidth="1"/>
    <col min="2" max="2" width="13.140625" style="18" customWidth="1"/>
    <col min="3" max="3" width="12.140625" style="18" customWidth="1"/>
    <col min="4" max="4" width="13.42578125" style="18" customWidth="1"/>
    <col min="5" max="5" width="15.28515625" style="18" customWidth="1"/>
    <col min="6" max="6" width="10.5703125" style="18" customWidth="1"/>
    <col min="7" max="7" width="11.7109375" style="18" customWidth="1"/>
    <col min="8" max="8" width="8.7109375" style="18" customWidth="1"/>
    <col min="9" max="9" width="9.7109375" style="18" customWidth="1"/>
    <col min="10" max="11" width="7.7109375" style="18" customWidth="1"/>
    <col min="12" max="12" width="8.5703125" style="18" customWidth="1"/>
    <col min="13" max="13" width="9.5703125" style="18" customWidth="1"/>
    <col min="14" max="15" width="7.5703125" style="18" customWidth="1"/>
    <col min="16" max="18" width="9.140625" style="18"/>
    <col min="19" max="19" width="17.42578125" style="18" bestFit="1" customWidth="1"/>
    <col min="20" max="20" width="9.140625" style="18"/>
    <col min="21" max="21" width="28.28515625" style="18" bestFit="1" customWidth="1"/>
    <col min="22" max="16384" width="9.140625" style="18"/>
  </cols>
  <sheetData>
    <row r="1" spans="1:15" ht="14.25" x14ac:dyDescent="0.2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4.25" x14ac:dyDescent="0.2">
      <c r="A2" s="19"/>
      <c r="B2" s="162" t="s">
        <v>59</v>
      </c>
      <c r="C2" s="162"/>
      <c r="D2" s="162"/>
      <c r="E2" s="162"/>
      <c r="F2" s="100"/>
      <c r="G2" s="162" t="s">
        <v>60</v>
      </c>
      <c r="H2" s="162"/>
      <c r="I2" s="162"/>
      <c r="J2" s="162"/>
      <c r="K2" s="100"/>
      <c r="L2" s="19"/>
      <c r="M2" s="19"/>
      <c r="N2" s="19"/>
      <c r="O2" s="19"/>
    </row>
    <row r="3" spans="1:15" ht="14.25" x14ac:dyDescent="0.2">
      <c r="A3" s="19" t="s">
        <v>16</v>
      </c>
      <c r="B3" s="25" t="s">
        <v>71</v>
      </c>
      <c r="C3" s="25"/>
      <c r="D3" s="25"/>
      <c r="E3" s="25"/>
      <c r="F3" s="101"/>
      <c r="G3" s="25"/>
      <c r="H3" s="25"/>
      <c r="I3" s="25"/>
      <c r="J3" s="25"/>
      <c r="K3" s="21" t="s">
        <v>61</v>
      </c>
      <c r="L3" s="19"/>
      <c r="M3" s="19"/>
      <c r="N3" s="19"/>
      <c r="O3" s="19"/>
    </row>
    <row r="4" spans="1:15" ht="14.25" x14ac:dyDescent="0.2">
      <c r="A4" s="26" t="s">
        <v>79</v>
      </c>
      <c r="B4" s="28" t="s">
        <v>80</v>
      </c>
      <c r="C4" s="78" t="s">
        <v>25</v>
      </c>
      <c r="D4" s="30" t="s">
        <v>72</v>
      </c>
      <c r="E4" s="28" t="s">
        <v>81</v>
      </c>
      <c r="F4" s="29"/>
      <c r="G4" s="28" t="s">
        <v>82</v>
      </c>
      <c r="H4" s="28" t="s">
        <v>29</v>
      </c>
      <c r="I4" s="28" t="s">
        <v>83</v>
      </c>
      <c r="J4" s="28" t="s">
        <v>84</v>
      </c>
      <c r="K4" s="28" t="s">
        <v>63</v>
      </c>
      <c r="L4" s="19"/>
      <c r="M4" s="19"/>
      <c r="N4" s="19"/>
      <c r="O4" s="19"/>
    </row>
    <row r="5" spans="1:15" ht="14.25" x14ac:dyDescent="0.2">
      <c r="A5" s="19"/>
      <c r="B5" s="167" t="s">
        <v>85</v>
      </c>
      <c r="C5" s="167"/>
      <c r="D5" s="167"/>
      <c r="E5" s="167"/>
      <c r="F5" s="167"/>
      <c r="G5" s="167"/>
      <c r="H5" s="167"/>
      <c r="I5" s="167"/>
      <c r="J5" s="167"/>
      <c r="K5" s="167"/>
      <c r="L5" s="19"/>
      <c r="M5" s="19"/>
      <c r="N5" s="19"/>
      <c r="O5" s="19"/>
    </row>
    <row r="6" spans="1:15" ht="14.25" x14ac:dyDescent="0.2">
      <c r="A6" s="19" t="s">
        <v>33</v>
      </c>
      <c r="B6" s="102">
        <v>476.97603460691334</v>
      </c>
      <c r="C6" s="102">
        <v>5945</v>
      </c>
      <c r="D6" s="103">
        <v>1.0880000000000001</v>
      </c>
      <c r="E6" s="102">
        <v>6423.0879999999997</v>
      </c>
      <c r="F6" s="104"/>
      <c r="G6" s="102">
        <v>1712.0099999999998</v>
      </c>
      <c r="H6" s="105">
        <v>340.64748459156186</v>
      </c>
      <c r="I6" s="102">
        <v>3914.4029999999993</v>
      </c>
      <c r="J6" s="106">
        <f>E6-K6</f>
        <v>5967.0811380282848</v>
      </c>
      <c r="K6" s="102">
        <v>456.0068619717149</v>
      </c>
      <c r="L6" s="19"/>
      <c r="M6" s="19"/>
      <c r="N6" s="19"/>
      <c r="O6" s="19"/>
    </row>
    <row r="7" spans="1:15" ht="16.5" x14ac:dyDescent="0.2">
      <c r="A7" s="23" t="s">
        <v>34</v>
      </c>
      <c r="B7" s="106">
        <f>K6</f>
        <v>456.0068619717149</v>
      </c>
      <c r="C7" s="106">
        <v>4509</v>
      </c>
      <c r="D7" s="107">
        <v>1</v>
      </c>
      <c r="E7" s="106">
        <f>B7+C7+D7</f>
        <v>4966.0068619717149</v>
      </c>
      <c r="F7" s="108"/>
      <c r="G7" s="106">
        <v>1562.7429999999999</v>
      </c>
      <c r="H7" s="109">
        <v>282.68453874670092</v>
      </c>
      <c r="I7" s="106">
        <f>J7-G7-H7</f>
        <v>2762.0677753251334</v>
      </c>
      <c r="J7" s="106">
        <f>E7-K7</f>
        <v>4607.4953140718344</v>
      </c>
      <c r="K7" s="106">
        <v>358.5115478998805</v>
      </c>
      <c r="L7" s="19"/>
      <c r="M7" s="19"/>
      <c r="N7" s="19"/>
      <c r="O7" s="19"/>
    </row>
    <row r="8" spans="1:15" ht="16.5" x14ac:dyDescent="0.2">
      <c r="A8" s="17" t="s">
        <v>35</v>
      </c>
      <c r="B8" s="110">
        <f>K7</f>
        <v>358.5115478998805</v>
      </c>
      <c r="C8" s="110">
        <v>5576</v>
      </c>
      <c r="D8" s="111">
        <v>30</v>
      </c>
      <c r="E8" s="110">
        <f>B8+C8+D8</f>
        <v>5964.5115478998805</v>
      </c>
      <c r="F8" s="112"/>
      <c r="G8" s="110">
        <v>1675</v>
      </c>
      <c r="H8" s="113">
        <v>250</v>
      </c>
      <c r="I8" s="110">
        <v>3621.6</v>
      </c>
      <c r="J8" s="110">
        <f>E8-K8</f>
        <v>5546.6</v>
      </c>
      <c r="K8" s="110">
        <v>417.91154789988013</v>
      </c>
      <c r="L8" s="19"/>
      <c r="M8" s="19"/>
      <c r="N8" s="19"/>
      <c r="O8" s="19"/>
    </row>
    <row r="9" spans="1:15" ht="16.5" x14ac:dyDescent="0.2">
      <c r="A9" s="58" t="s">
        <v>86</v>
      </c>
      <c r="B9" s="19"/>
      <c r="C9" s="104"/>
      <c r="D9" s="104"/>
      <c r="E9" s="104"/>
      <c r="F9" s="104"/>
      <c r="G9" s="114"/>
      <c r="H9" s="104"/>
      <c r="I9" s="104"/>
      <c r="J9" s="104"/>
      <c r="K9" s="19"/>
      <c r="L9" s="19"/>
      <c r="M9" s="19"/>
      <c r="N9" s="19"/>
      <c r="O9" s="19"/>
    </row>
    <row r="10" spans="1:15" ht="14.25" x14ac:dyDescent="0.2">
      <c r="A10" s="19" t="s">
        <v>87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25" x14ac:dyDescent="0.2">
      <c r="A11" s="19" t="s">
        <v>88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4.25" x14ac:dyDescent="0.2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4.25" x14ac:dyDescent="0.2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4.25" x14ac:dyDescent="0.2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4.25" x14ac:dyDescent="0.2">
      <c r="A15" s="19"/>
      <c r="B15" s="162" t="s">
        <v>59</v>
      </c>
      <c r="C15" s="162"/>
      <c r="D15" s="162"/>
      <c r="E15" s="162"/>
      <c r="F15" s="19"/>
      <c r="G15" s="162" t="s">
        <v>60</v>
      </c>
      <c r="H15" s="162"/>
      <c r="I15" s="162"/>
      <c r="J15" s="19"/>
      <c r="K15" s="19"/>
      <c r="L15" s="19"/>
      <c r="M15" s="19"/>
      <c r="N15" s="19"/>
      <c r="O15" s="19"/>
    </row>
    <row r="16" spans="1:15" ht="14.25" x14ac:dyDescent="0.2">
      <c r="A16" s="19" t="s">
        <v>16</v>
      </c>
      <c r="B16" s="21" t="s">
        <v>71</v>
      </c>
      <c r="C16" s="25"/>
      <c r="D16" s="25"/>
      <c r="E16" s="25"/>
      <c r="F16" s="25"/>
      <c r="G16" s="25"/>
      <c r="H16" s="25"/>
      <c r="I16" s="25"/>
      <c r="J16" s="21" t="s">
        <v>61</v>
      </c>
      <c r="K16" s="19"/>
      <c r="L16" s="19"/>
      <c r="M16" s="19"/>
      <c r="N16" s="19"/>
      <c r="O16" s="19"/>
    </row>
    <row r="17" spans="1:15" ht="14.25" x14ac:dyDescent="0.2">
      <c r="A17" s="26" t="s">
        <v>62</v>
      </c>
      <c r="B17" s="28" t="s">
        <v>63</v>
      </c>
      <c r="C17" s="78" t="s">
        <v>25</v>
      </c>
      <c r="D17" s="30" t="s">
        <v>72</v>
      </c>
      <c r="E17" s="28" t="s">
        <v>84</v>
      </c>
      <c r="F17" s="29"/>
      <c r="G17" s="106" t="s">
        <v>89</v>
      </c>
      <c r="H17" s="28" t="s">
        <v>29</v>
      </c>
      <c r="I17" s="30" t="s">
        <v>64</v>
      </c>
      <c r="J17" s="28" t="s">
        <v>63</v>
      </c>
      <c r="K17" s="19"/>
      <c r="L17" s="19"/>
      <c r="M17" s="19"/>
      <c r="N17" s="19"/>
      <c r="O17" s="19"/>
    </row>
    <row r="18" spans="1:15" ht="14.25" x14ac:dyDescent="0.2">
      <c r="A18" s="19"/>
      <c r="B18" s="167" t="s">
        <v>90</v>
      </c>
      <c r="C18" s="167"/>
      <c r="D18" s="167"/>
      <c r="E18" s="167"/>
      <c r="F18" s="167"/>
      <c r="G18" s="167"/>
      <c r="H18" s="167"/>
      <c r="I18" s="167"/>
      <c r="J18" s="167"/>
      <c r="K18" s="19"/>
      <c r="L18" s="19"/>
      <c r="M18" s="19"/>
      <c r="N18" s="19"/>
      <c r="O18" s="19"/>
    </row>
    <row r="19" spans="1:15" ht="14.25" x14ac:dyDescent="0.2">
      <c r="A19" s="19" t="s">
        <v>33</v>
      </c>
      <c r="B19" s="102">
        <v>43</v>
      </c>
      <c r="C19" s="105">
        <v>779.976</v>
      </c>
      <c r="D19" s="103">
        <v>0</v>
      </c>
      <c r="E19" s="105">
        <v>822.976</v>
      </c>
      <c r="F19" s="19"/>
      <c r="G19" s="105">
        <v>688.44474810762813</v>
      </c>
      <c r="H19" s="105">
        <v>109.65925189237197</v>
      </c>
      <c r="I19" s="109">
        <f>SUM(G19:H19)</f>
        <v>798.10400000000004</v>
      </c>
      <c r="J19" s="102">
        <v>24.872</v>
      </c>
      <c r="K19" s="19"/>
      <c r="L19" s="19"/>
      <c r="M19" s="19"/>
      <c r="N19" s="19"/>
      <c r="O19" s="19"/>
    </row>
    <row r="20" spans="1:15" ht="16.5" x14ac:dyDescent="0.2">
      <c r="A20" s="23" t="s">
        <v>34</v>
      </c>
      <c r="B20" s="106">
        <f>J19</f>
        <v>24.872</v>
      </c>
      <c r="C20" s="109">
        <v>648.57100000000003</v>
      </c>
      <c r="D20" s="107">
        <v>0</v>
      </c>
      <c r="E20" s="109">
        <f>B20+C20+D20</f>
        <v>673.44299999999998</v>
      </c>
      <c r="F20" s="108"/>
      <c r="G20" s="109">
        <v>573.37749036166895</v>
      </c>
      <c r="H20" s="109">
        <v>60.759509638330982</v>
      </c>
      <c r="I20" s="109">
        <f>SUM(G20:H20)</f>
        <v>634.13699999999994</v>
      </c>
      <c r="J20" s="106">
        <v>39.305999999999997</v>
      </c>
      <c r="K20" s="19"/>
      <c r="L20" s="19"/>
      <c r="M20" s="19"/>
      <c r="N20" s="19"/>
      <c r="O20" s="19"/>
    </row>
    <row r="21" spans="1:15" ht="16.5" x14ac:dyDescent="0.2">
      <c r="A21" s="17" t="s">
        <v>35</v>
      </c>
      <c r="B21" s="110">
        <f>J20</f>
        <v>39.305999999999997</v>
      </c>
      <c r="C21" s="113">
        <v>755</v>
      </c>
      <c r="D21" s="111">
        <v>0</v>
      </c>
      <c r="E21" s="113">
        <f>B21+C21+D21</f>
        <v>794.30600000000004</v>
      </c>
      <c r="F21" s="112"/>
      <c r="G21" s="113">
        <v>694.30600000000004</v>
      </c>
      <c r="H21" s="113">
        <v>75</v>
      </c>
      <c r="I21" s="113">
        <f>SUM(G21:H21)</f>
        <v>769.30600000000004</v>
      </c>
      <c r="J21" s="110">
        <v>25</v>
      </c>
      <c r="K21" s="19"/>
      <c r="L21" s="19"/>
      <c r="M21" s="19"/>
      <c r="N21" s="19"/>
      <c r="O21" s="19"/>
    </row>
    <row r="22" spans="1:15" ht="16.5" x14ac:dyDescent="0.2">
      <c r="A22" s="58" t="s">
        <v>86</v>
      </c>
      <c r="B22" s="19"/>
      <c r="C22" s="104"/>
      <c r="D22" s="104"/>
      <c r="E22" s="104"/>
      <c r="F22" s="104"/>
      <c r="G22" s="104"/>
      <c r="H22" s="104"/>
      <c r="I22" s="19"/>
      <c r="J22" s="19"/>
      <c r="K22" s="19"/>
      <c r="L22" s="19"/>
      <c r="M22" s="19"/>
      <c r="N22" s="19"/>
      <c r="O22" s="19"/>
    </row>
    <row r="23" spans="1:15" ht="14.25" x14ac:dyDescent="0.2">
      <c r="A23" s="19" t="s">
        <v>91</v>
      </c>
      <c r="B23" s="108"/>
      <c r="C23" s="108"/>
      <c r="D23" s="108"/>
      <c r="E23" s="108"/>
      <c r="F23" s="108"/>
      <c r="G23" s="108"/>
      <c r="H23" s="108"/>
      <c r="I23" s="19"/>
      <c r="J23" s="19"/>
      <c r="K23" s="19"/>
      <c r="L23" s="19"/>
      <c r="M23" s="19"/>
      <c r="N23" s="19"/>
      <c r="O23" s="19"/>
    </row>
    <row r="24" spans="1:15" ht="14.25" x14ac:dyDescent="0.2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4.25" x14ac:dyDescent="0.2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4.25" x14ac:dyDescent="0.2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4.25" x14ac:dyDescent="0.2">
      <c r="A27" s="19"/>
      <c r="B27" s="162" t="s">
        <v>59</v>
      </c>
      <c r="C27" s="162"/>
      <c r="D27" s="162"/>
      <c r="E27" s="162"/>
      <c r="F27" s="19"/>
      <c r="G27" s="162" t="s">
        <v>60</v>
      </c>
      <c r="H27" s="162"/>
      <c r="I27" s="162"/>
      <c r="J27" s="19"/>
      <c r="K27" s="19"/>
      <c r="L27" s="19"/>
      <c r="M27" s="19"/>
      <c r="N27" s="19"/>
      <c r="O27" s="19"/>
    </row>
    <row r="28" spans="1:15" ht="14.25" x14ac:dyDescent="0.2">
      <c r="A28" s="19" t="s">
        <v>16</v>
      </c>
      <c r="B28" s="21" t="s">
        <v>71</v>
      </c>
      <c r="C28" s="25"/>
      <c r="D28" s="25"/>
      <c r="E28" s="25"/>
      <c r="F28" s="25"/>
      <c r="G28" s="25"/>
      <c r="H28" s="25"/>
      <c r="I28" s="25"/>
      <c r="J28" s="21" t="s">
        <v>61</v>
      </c>
      <c r="K28" s="19"/>
      <c r="L28" s="19"/>
      <c r="M28" s="19"/>
      <c r="N28" s="19"/>
      <c r="O28" s="19"/>
    </row>
    <row r="29" spans="1:15" ht="14.25" x14ac:dyDescent="0.2">
      <c r="A29" s="26" t="s">
        <v>62</v>
      </c>
      <c r="B29" s="28" t="s">
        <v>63</v>
      </c>
      <c r="C29" s="28" t="s">
        <v>25</v>
      </c>
      <c r="D29" s="30" t="s">
        <v>72</v>
      </c>
      <c r="E29" s="28" t="s">
        <v>84</v>
      </c>
      <c r="F29" s="29"/>
      <c r="G29" s="28" t="s">
        <v>65</v>
      </c>
      <c r="H29" s="28" t="s">
        <v>29</v>
      </c>
      <c r="I29" s="28" t="s">
        <v>64</v>
      </c>
      <c r="J29" s="28" t="s">
        <v>67</v>
      </c>
      <c r="K29" s="19"/>
      <c r="L29" s="19"/>
      <c r="M29" s="19"/>
      <c r="N29" s="19"/>
      <c r="O29" s="19"/>
    </row>
    <row r="30" spans="1:15" ht="14.25" x14ac:dyDescent="0.2">
      <c r="A30" s="19"/>
      <c r="B30" s="167" t="s">
        <v>92</v>
      </c>
      <c r="C30" s="167"/>
      <c r="D30" s="167"/>
      <c r="E30" s="167"/>
      <c r="F30" s="167"/>
      <c r="G30" s="167"/>
      <c r="H30" s="167"/>
      <c r="I30" s="167"/>
      <c r="J30" s="167"/>
      <c r="K30" s="19"/>
      <c r="L30" s="19"/>
      <c r="M30" s="19"/>
      <c r="N30" s="19"/>
      <c r="O30" s="19"/>
    </row>
    <row r="31" spans="1:15" ht="14.25" x14ac:dyDescent="0.2">
      <c r="A31" s="19" t="s">
        <v>33</v>
      </c>
      <c r="B31" s="103">
        <v>35.040999999999997</v>
      </c>
      <c r="C31" s="105">
        <v>481.34800000000001</v>
      </c>
      <c r="D31" s="103">
        <v>0.26666000000000001</v>
      </c>
      <c r="E31" s="115">
        <f>B31+C31+D31</f>
        <v>516.65566000000001</v>
      </c>
      <c r="F31" s="19"/>
      <c r="G31" s="109">
        <f>I31-H31</f>
        <v>388.20178644136797</v>
      </c>
      <c r="H31" s="105">
        <v>83.915873558632001</v>
      </c>
      <c r="I31" s="109">
        <f>E31-J31</f>
        <v>472.11766</v>
      </c>
      <c r="J31" s="109">
        <v>44.537999999999997</v>
      </c>
      <c r="K31" s="19"/>
      <c r="L31" s="19"/>
      <c r="M31" s="19"/>
      <c r="N31" s="19"/>
      <c r="O31" s="19"/>
    </row>
    <row r="32" spans="1:15" ht="16.5" x14ac:dyDescent="0.2">
      <c r="A32" s="23" t="s">
        <v>34</v>
      </c>
      <c r="B32" s="107">
        <f>J31</f>
        <v>44.537999999999997</v>
      </c>
      <c r="C32" s="109">
        <v>399.91800000000001</v>
      </c>
      <c r="D32" s="107">
        <v>21.365218272682</v>
      </c>
      <c r="E32" s="115">
        <f>B32+C32+D32</f>
        <v>465.82121827268202</v>
      </c>
      <c r="F32" s="108"/>
      <c r="G32" s="109">
        <f>I32-H32</f>
        <v>355.51274692573605</v>
      </c>
      <c r="H32" s="109">
        <v>62.100471346945994</v>
      </c>
      <c r="I32" s="109">
        <f>E32-J32</f>
        <v>417.61321827268205</v>
      </c>
      <c r="J32" s="109">
        <v>48.207999999999998</v>
      </c>
      <c r="K32" s="19"/>
      <c r="L32" s="19"/>
      <c r="M32" s="19"/>
      <c r="N32" s="19"/>
      <c r="O32" s="19"/>
    </row>
    <row r="33" spans="1:15" ht="16.5" x14ac:dyDescent="0.2">
      <c r="A33" s="17" t="s">
        <v>35</v>
      </c>
      <c r="B33" s="111">
        <f>J32</f>
        <v>48.207999999999998</v>
      </c>
      <c r="C33" s="113">
        <v>470</v>
      </c>
      <c r="D33" s="111">
        <v>5</v>
      </c>
      <c r="E33" s="116">
        <f>B33+C33+D33</f>
        <v>523.20799999999997</v>
      </c>
      <c r="F33" s="112"/>
      <c r="G33" s="113">
        <f>I33-H33</f>
        <v>412.20799999999997</v>
      </c>
      <c r="H33" s="113">
        <v>66</v>
      </c>
      <c r="I33" s="113">
        <f>E33-J33</f>
        <v>478.20799999999997</v>
      </c>
      <c r="J33" s="113">
        <v>45</v>
      </c>
      <c r="K33" s="19"/>
      <c r="L33" s="19"/>
      <c r="M33" s="19"/>
      <c r="N33" s="19"/>
      <c r="O33" s="19"/>
    </row>
    <row r="34" spans="1:15" ht="16.5" x14ac:dyDescent="0.2">
      <c r="A34" s="58" t="s">
        <v>86</v>
      </c>
      <c r="B34" s="19"/>
      <c r="C34" s="104"/>
      <c r="D34" s="104"/>
      <c r="E34" s="104"/>
      <c r="F34" s="104"/>
      <c r="G34" s="104"/>
      <c r="H34" s="104"/>
      <c r="I34" s="19"/>
      <c r="J34" s="19"/>
      <c r="K34" s="19"/>
      <c r="L34" s="19"/>
      <c r="M34" s="19"/>
      <c r="N34" s="19"/>
      <c r="O34" s="19"/>
    </row>
    <row r="35" spans="1:15" ht="14.25" x14ac:dyDescent="0.2">
      <c r="A35" s="19" t="s">
        <v>91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4.25" x14ac:dyDescent="0.2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4.25" x14ac:dyDescent="0.2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4.25" x14ac:dyDescent="0.2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4.25" x14ac:dyDescent="0.2">
      <c r="A39" s="19"/>
      <c r="B39" s="162" t="s">
        <v>12</v>
      </c>
      <c r="C39" s="162"/>
      <c r="D39" s="21" t="s">
        <v>13</v>
      </c>
      <c r="E39" s="162" t="s">
        <v>14</v>
      </c>
      <c r="F39" s="162"/>
      <c r="G39" s="162"/>
      <c r="H39" s="162"/>
      <c r="I39" s="19"/>
      <c r="J39" s="162" t="s">
        <v>60</v>
      </c>
      <c r="K39" s="162"/>
      <c r="L39" s="162"/>
      <c r="M39" s="162"/>
      <c r="N39" s="162"/>
      <c r="O39" s="100"/>
    </row>
    <row r="40" spans="1:15" ht="14.25" x14ac:dyDescent="0.2">
      <c r="A40" s="19" t="s">
        <v>16</v>
      </c>
      <c r="B40" s="21" t="s">
        <v>17</v>
      </c>
      <c r="C40" s="21" t="s">
        <v>18</v>
      </c>
      <c r="D40" s="19"/>
      <c r="E40" s="21" t="s">
        <v>71</v>
      </c>
      <c r="F40" s="21"/>
      <c r="G40" s="21"/>
      <c r="H40" s="21"/>
      <c r="I40" s="19"/>
      <c r="J40" s="117" t="s">
        <v>89</v>
      </c>
      <c r="K40" s="21"/>
      <c r="L40" s="21" t="s">
        <v>21</v>
      </c>
      <c r="M40" s="21"/>
      <c r="N40" s="21"/>
      <c r="O40" s="21" t="s">
        <v>61</v>
      </c>
    </row>
    <row r="41" spans="1:15" ht="14.25" x14ac:dyDescent="0.2">
      <c r="A41" s="26" t="s">
        <v>79</v>
      </c>
      <c r="B41" s="27"/>
      <c r="C41" s="27"/>
      <c r="D41" s="27"/>
      <c r="E41" s="28" t="s">
        <v>63</v>
      </c>
      <c r="F41" s="28" t="s">
        <v>25</v>
      </c>
      <c r="G41" s="28" t="s">
        <v>72</v>
      </c>
      <c r="H41" s="28" t="s">
        <v>84</v>
      </c>
      <c r="I41" s="28"/>
      <c r="J41" s="28" t="s">
        <v>93</v>
      </c>
      <c r="K41" s="28" t="s">
        <v>82</v>
      </c>
      <c r="L41" s="28" t="s">
        <v>94</v>
      </c>
      <c r="M41" s="30" t="s">
        <v>29</v>
      </c>
      <c r="N41" s="28" t="s">
        <v>64</v>
      </c>
      <c r="O41" s="28" t="s">
        <v>67</v>
      </c>
    </row>
    <row r="42" spans="1:15" ht="14.25" x14ac:dyDescent="0.2">
      <c r="A42" s="19"/>
      <c r="B42" s="165" t="s">
        <v>95</v>
      </c>
      <c r="C42" s="166"/>
      <c r="D42" s="118" t="s">
        <v>96</v>
      </c>
      <c r="E42" s="168" t="s">
        <v>97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6"/>
    </row>
    <row r="43" spans="1:15" ht="14.25" x14ac:dyDescent="0.2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4.25" x14ac:dyDescent="0.2">
      <c r="A44" s="19" t="s">
        <v>33</v>
      </c>
      <c r="B44" s="102">
        <v>1432.7</v>
      </c>
      <c r="C44" s="102">
        <v>1389.7</v>
      </c>
      <c r="D44" s="106">
        <f>F44*1000/C44</f>
        <v>3933.5734331150607</v>
      </c>
      <c r="E44" s="102">
        <v>2421.09</v>
      </c>
      <c r="F44" s="102">
        <v>5466.4870000000001</v>
      </c>
      <c r="G44" s="109">
        <v>113.82652333129602</v>
      </c>
      <c r="H44" s="106">
        <f>SUM(E44:G44)</f>
        <v>8001.4035233312961</v>
      </c>
      <c r="I44" s="102"/>
      <c r="J44" s="102">
        <v>3221.4</v>
      </c>
      <c r="K44" s="102">
        <v>774.15131240000005</v>
      </c>
      <c r="L44" s="109">
        <f>N44-J44-K44-M44</f>
        <v>277.31027254689639</v>
      </c>
      <c r="M44" s="105">
        <v>1610.288415053104</v>
      </c>
      <c r="N44" s="102">
        <v>5883.1500000000005</v>
      </c>
      <c r="O44" s="102">
        <v>2118.1880000000001</v>
      </c>
    </row>
    <row r="45" spans="1:15" ht="16.5" x14ac:dyDescent="0.2">
      <c r="A45" s="23" t="s">
        <v>34</v>
      </c>
      <c r="B45" s="106">
        <v>1662.5</v>
      </c>
      <c r="C45" s="106">
        <v>1615.2</v>
      </c>
      <c r="D45" s="106">
        <f>F45*1000/C45</f>
        <v>3812.7476473501733</v>
      </c>
      <c r="E45" s="106">
        <f>O44</f>
        <v>2118.1880000000001</v>
      </c>
      <c r="F45" s="106">
        <v>6158.35</v>
      </c>
      <c r="G45" s="109">
        <v>121.04780464882167</v>
      </c>
      <c r="H45" s="106">
        <f>SUM(E45:G45)</f>
        <v>8397.5858046488229</v>
      </c>
      <c r="I45" s="106"/>
      <c r="J45" s="106">
        <v>3357.2</v>
      </c>
      <c r="K45" s="106">
        <v>872.91017669999985</v>
      </c>
      <c r="L45" s="109">
        <f>N45-J45-K45-M45</f>
        <v>782.56198954251931</v>
      </c>
      <c r="M45" s="109">
        <v>1416.7516384063038</v>
      </c>
      <c r="N45" s="106">
        <f>H45-O45</f>
        <v>6429.4238046488226</v>
      </c>
      <c r="O45" s="106">
        <v>1968.162</v>
      </c>
    </row>
    <row r="46" spans="1:15" ht="16.5" x14ac:dyDescent="0.2">
      <c r="A46" s="17" t="s">
        <v>35</v>
      </c>
      <c r="B46" s="110">
        <v>1580</v>
      </c>
      <c r="C46" s="110">
        <v>1533</v>
      </c>
      <c r="D46" s="110">
        <f>F46*1000/C46</f>
        <v>4072.0808871493805</v>
      </c>
      <c r="E46" s="110">
        <f>O45</f>
        <v>1968.162</v>
      </c>
      <c r="F46" s="110">
        <v>6242.5</v>
      </c>
      <c r="G46" s="113">
        <v>115</v>
      </c>
      <c r="H46" s="110">
        <f>SUM(E46:G46)</f>
        <v>8325.6620000000003</v>
      </c>
      <c r="I46" s="110"/>
      <c r="J46" s="110">
        <v>3390.7563826135997</v>
      </c>
      <c r="K46" s="110">
        <v>875</v>
      </c>
      <c r="L46" s="113">
        <f>N46-J46-K46-M46</f>
        <v>642.99999999999955</v>
      </c>
      <c r="M46" s="113">
        <v>1350</v>
      </c>
      <c r="N46" s="110">
        <f>H46-O46</f>
        <v>6258.7563826135993</v>
      </c>
      <c r="O46" s="110">
        <v>2066.905617386401</v>
      </c>
    </row>
    <row r="47" spans="1:15" ht="16.5" x14ac:dyDescent="0.2">
      <c r="A47" s="58" t="s">
        <v>86</v>
      </c>
      <c r="B47" s="19"/>
      <c r="C47" s="104"/>
      <c r="D47" s="104"/>
      <c r="E47" s="104"/>
      <c r="F47" s="104"/>
      <c r="G47" s="104"/>
      <c r="H47" s="104"/>
      <c r="I47" s="19"/>
      <c r="J47" s="19"/>
      <c r="K47" s="19"/>
      <c r="L47" s="19"/>
      <c r="M47" s="19"/>
      <c r="N47" s="19"/>
      <c r="O47" s="19"/>
    </row>
    <row r="48" spans="1:15" ht="14.25" x14ac:dyDescent="0.2">
      <c r="A48" s="19" t="s">
        <v>98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25" x14ac:dyDescent="0.2">
      <c r="A49" s="19" t="s">
        <v>88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4.25" x14ac:dyDescent="0.2">
      <c r="A50" s="25" t="s">
        <v>58</v>
      </c>
      <c r="B50" s="119">
        <f ca="1">NOW()</f>
        <v>44540.67973773148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5" customHeight="1" x14ac:dyDescent="0.2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  <row r="52" spans="1:15" ht="15.75" x14ac:dyDescent="0.25">
      <c r="G52" s="84"/>
      <c r="H52" s="84"/>
    </row>
    <row r="53" spans="1:15" ht="15.75" x14ac:dyDescent="0.25">
      <c r="G53" s="84"/>
      <c r="H53" s="84"/>
    </row>
    <row r="54" spans="1:15" ht="15.75" x14ac:dyDescent="0.25">
      <c r="G54" s="84"/>
      <c r="H54" s="84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12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38"/>
  <sheetViews>
    <sheetView showGridLines="0" zoomScale="70" zoomScaleNormal="70" workbookViewId="0"/>
  </sheetViews>
  <sheetFormatPr defaultColWidth="9.140625" defaultRowHeight="12.75" x14ac:dyDescent="0.2"/>
  <cols>
    <col min="1" max="1" width="11.7109375" style="18" customWidth="1"/>
    <col min="2" max="2" width="18.85546875" style="18" bestFit="1" customWidth="1"/>
    <col min="3" max="3" width="22.140625" style="18" bestFit="1" customWidth="1"/>
    <col min="4" max="5" width="25.7109375" style="18" bestFit="1" customWidth="1"/>
    <col min="6" max="6" width="16.7109375" style="18" bestFit="1" customWidth="1"/>
    <col min="7" max="7" width="18.85546875" style="18" bestFit="1" customWidth="1"/>
    <col min="8" max="16384" width="9.140625" style="18"/>
  </cols>
  <sheetData>
    <row r="1" spans="1:8" ht="15.6" customHeight="1" x14ac:dyDescent="0.2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 x14ac:dyDescent="0.2">
      <c r="A2" s="23" t="s">
        <v>99</v>
      </c>
      <c r="B2" s="40" t="s">
        <v>100</v>
      </c>
      <c r="C2" s="40" t="s">
        <v>101</v>
      </c>
      <c r="D2" s="40" t="s">
        <v>102</v>
      </c>
      <c r="E2" s="40" t="s">
        <v>103</v>
      </c>
      <c r="F2" s="40" t="s">
        <v>104</v>
      </c>
      <c r="G2" s="40" t="s">
        <v>105</v>
      </c>
      <c r="H2" s="59"/>
    </row>
    <row r="3" spans="1:8" ht="15.6" customHeight="1" x14ac:dyDescent="0.2">
      <c r="A3" s="17" t="s">
        <v>106</v>
      </c>
      <c r="B3" s="29"/>
      <c r="C3" s="65"/>
      <c r="D3" s="65"/>
      <c r="E3" s="65"/>
      <c r="F3" s="65"/>
      <c r="G3" s="65"/>
      <c r="H3" s="59"/>
    </row>
    <row r="4" spans="1:8" ht="14.25" x14ac:dyDescent="0.2">
      <c r="A4" s="66"/>
      <c r="B4" s="67" t="s">
        <v>107</v>
      </c>
      <c r="C4" s="67" t="s">
        <v>108</v>
      </c>
      <c r="D4" s="67" t="s">
        <v>109</v>
      </c>
      <c r="E4" s="67" t="s">
        <v>109</v>
      </c>
      <c r="F4" s="67" t="s">
        <v>110</v>
      </c>
      <c r="G4" s="67" t="s">
        <v>107</v>
      </c>
      <c r="H4" s="59"/>
    </row>
    <row r="5" spans="1:8" ht="14.25" x14ac:dyDescent="0.2">
      <c r="A5" s="19"/>
      <c r="B5" s="19"/>
      <c r="C5" s="19"/>
      <c r="D5" s="21"/>
      <c r="E5" s="19"/>
      <c r="F5" s="19"/>
      <c r="G5" s="19"/>
      <c r="H5" s="59"/>
    </row>
    <row r="6" spans="1:8" ht="14.25" x14ac:dyDescent="0.2">
      <c r="A6" s="19" t="s">
        <v>111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4.25" x14ac:dyDescent="0.2">
      <c r="A7" s="19" t="s">
        <v>112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4.25" x14ac:dyDescent="0.2">
      <c r="A8" s="19" t="s">
        <v>113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4.25" x14ac:dyDescent="0.2">
      <c r="A9" s="19" t="s">
        <v>114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4.25" x14ac:dyDescent="0.2">
      <c r="A10" s="19" t="s">
        <v>115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4.25" x14ac:dyDescent="0.2">
      <c r="A11" s="19" t="s">
        <v>116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4.25" x14ac:dyDescent="0.2">
      <c r="A12" s="19" t="s">
        <v>117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4.25" x14ac:dyDescent="0.2">
      <c r="A13" s="19" t="s">
        <v>118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4.25" x14ac:dyDescent="0.2">
      <c r="A14" s="19" t="s">
        <v>119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4.25" x14ac:dyDescent="0.2">
      <c r="A15" s="19" t="s">
        <v>33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6.5" x14ac:dyDescent="0.2">
      <c r="A16" s="19" t="s">
        <v>120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11.102000000000002</v>
      </c>
      <c r="H16" s="59"/>
    </row>
    <row r="17" spans="1:8" ht="16.5" x14ac:dyDescent="0.2">
      <c r="A17" s="19" t="s">
        <v>121</v>
      </c>
      <c r="B17" s="68">
        <v>12.1</v>
      </c>
      <c r="C17" s="68">
        <v>240</v>
      </c>
      <c r="D17" s="68">
        <v>31.9</v>
      </c>
      <c r="E17" s="68">
        <v>32</v>
      </c>
      <c r="F17" s="68">
        <v>23</v>
      </c>
      <c r="G17" s="68">
        <v>25</v>
      </c>
      <c r="H17" s="59"/>
    </row>
    <row r="18" spans="1:8" ht="14.25" x14ac:dyDescent="0.2">
      <c r="A18" s="23"/>
      <c r="B18" s="69"/>
      <c r="C18" s="70"/>
      <c r="D18" s="71"/>
      <c r="E18" s="71"/>
      <c r="F18" s="72"/>
      <c r="G18" s="73"/>
      <c r="H18" s="60"/>
    </row>
    <row r="19" spans="1:8" ht="15" x14ac:dyDescent="0.25">
      <c r="A19" s="74" t="s">
        <v>37</v>
      </c>
      <c r="B19" s="68"/>
      <c r="C19" s="68"/>
      <c r="D19" s="68"/>
      <c r="E19" s="68"/>
      <c r="F19" s="68"/>
      <c r="G19" s="68"/>
    </row>
    <row r="20" spans="1:8" ht="14.25" x14ac:dyDescent="0.2">
      <c r="A20" s="23" t="s">
        <v>38</v>
      </c>
      <c r="B20" s="68">
        <v>9.24</v>
      </c>
      <c r="C20" s="68">
        <v>164</v>
      </c>
      <c r="D20" s="68">
        <v>23.7</v>
      </c>
      <c r="E20" s="68">
        <v>16.399999999999999</v>
      </c>
      <c r="F20" s="68">
        <v>20.5</v>
      </c>
      <c r="G20" s="68">
        <v>9.64</v>
      </c>
    </row>
    <row r="21" spans="1:8" ht="14.25" x14ac:dyDescent="0.2">
      <c r="A21" s="23" t="s">
        <v>39</v>
      </c>
      <c r="B21" s="68">
        <v>9.6300000000000008</v>
      </c>
      <c r="C21" s="68">
        <v>189</v>
      </c>
      <c r="D21" s="68">
        <v>19.100000000000001</v>
      </c>
      <c r="E21" s="68">
        <v>16.2</v>
      </c>
      <c r="F21" s="68">
        <v>20.9</v>
      </c>
      <c r="G21" s="68">
        <v>9.76</v>
      </c>
    </row>
    <row r="22" spans="1:8" ht="14.25" x14ac:dyDescent="0.2">
      <c r="A22" s="23" t="s">
        <v>40</v>
      </c>
      <c r="B22" s="68">
        <v>10.3</v>
      </c>
      <c r="C22" s="68">
        <v>199</v>
      </c>
      <c r="D22" s="68">
        <v>18.899999999999999</v>
      </c>
      <c r="E22" s="68">
        <v>18.100000000000001</v>
      </c>
      <c r="F22" s="68">
        <v>21.2</v>
      </c>
      <c r="G22" s="68">
        <v>10.7</v>
      </c>
    </row>
    <row r="23" spans="1:8" ht="14.25" x14ac:dyDescent="0.2">
      <c r="A23" s="23" t="s">
        <v>42</v>
      </c>
      <c r="B23" s="68">
        <v>10.6</v>
      </c>
      <c r="C23" s="68">
        <v>195</v>
      </c>
      <c r="D23" s="68">
        <v>19.2</v>
      </c>
      <c r="E23" s="68">
        <v>17.2</v>
      </c>
      <c r="F23" s="68">
        <v>20.399999999999999</v>
      </c>
      <c r="G23" s="68">
        <v>10.9</v>
      </c>
    </row>
    <row r="24" spans="1:8" ht="14.25" x14ac:dyDescent="0.2">
      <c r="A24" s="23" t="s">
        <v>43</v>
      </c>
      <c r="B24" s="68">
        <v>10.9</v>
      </c>
      <c r="C24" s="68">
        <v>209</v>
      </c>
      <c r="D24" s="68">
        <v>19.5</v>
      </c>
      <c r="E24" s="68">
        <v>18.8</v>
      </c>
      <c r="F24" s="68">
        <v>20.5</v>
      </c>
      <c r="G24" s="68">
        <v>12</v>
      </c>
    </row>
    <row r="25" spans="1:8" ht="14.25" x14ac:dyDescent="0.2">
      <c r="A25" s="23" t="s">
        <v>44</v>
      </c>
      <c r="B25" s="68">
        <v>12.7</v>
      </c>
      <c r="C25" s="68">
        <v>185</v>
      </c>
      <c r="D25" s="68">
        <v>21.4</v>
      </c>
      <c r="E25" s="68">
        <v>20.399999999999999</v>
      </c>
      <c r="F25" s="68">
        <v>20.5</v>
      </c>
      <c r="G25" s="68">
        <v>13.2</v>
      </c>
    </row>
    <row r="26" spans="1:8" ht="14.25" x14ac:dyDescent="0.2">
      <c r="A26" s="23" t="s">
        <v>46</v>
      </c>
      <c r="B26" s="68">
        <v>13.2</v>
      </c>
      <c r="C26" s="68" t="s">
        <v>77</v>
      </c>
      <c r="D26" s="68">
        <v>21.5</v>
      </c>
      <c r="E26" s="68">
        <v>22</v>
      </c>
      <c r="F26" s="68">
        <v>21.2</v>
      </c>
      <c r="G26" s="68">
        <v>15.7</v>
      </c>
    </row>
    <row r="27" spans="1:8" ht="14.25" x14ac:dyDescent="0.2">
      <c r="A27" s="23" t="s">
        <v>47</v>
      </c>
      <c r="B27" s="68">
        <v>13.9</v>
      </c>
      <c r="C27" s="68" t="s">
        <v>77</v>
      </c>
      <c r="D27" s="68">
        <v>23.7</v>
      </c>
      <c r="E27" s="68">
        <v>23.8</v>
      </c>
      <c r="F27" s="68">
        <v>21.4</v>
      </c>
      <c r="G27" s="68">
        <v>18.100000000000001</v>
      </c>
    </row>
    <row r="28" spans="1:8" ht="14.25" x14ac:dyDescent="0.2">
      <c r="A28" s="23" t="s">
        <v>48</v>
      </c>
      <c r="B28" s="68">
        <v>14.8</v>
      </c>
      <c r="C28" s="68" t="s">
        <v>77</v>
      </c>
      <c r="D28" s="68">
        <v>26.4</v>
      </c>
      <c r="E28" s="68">
        <v>26.1</v>
      </c>
      <c r="F28" s="68">
        <v>21.3</v>
      </c>
      <c r="G28" s="68">
        <v>18.3</v>
      </c>
    </row>
    <row r="29" spans="1:8" ht="14.25" x14ac:dyDescent="0.2">
      <c r="A29" s="23" t="s">
        <v>50</v>
      </c>
      <c r="B29" s="68">
        <v>14.5</v>
      </c>
      <c r="C29" s="68" t="s">
        <v>77</v>
      </c>
      <c r="D29" s="68">
        <v>28.4</v>
      </c>
      <c r="E29" s="68">
        <v>26</v>
      </c>
      <c r="F29" s="68">
        <v>21.3</v>
      </c>
      <c r="G29" s="68">
        <v>19.899999999999999</v>
      </c>
    </row>
    <row r="30" spans="1:8" ht="14.25" x14ac:dyDescent="0.2">
      <c r="A30" s="23" t="s">
        <v>51</v>
      </c>
      <c r="B30" s="68">
        <v>14.1</v>
      </c>
      <c r="C30" s="68" t="s">
        <v>77</v>
      </c>
      <c r="D30" s="68">
        <v>28</v>
      </c>
      <c r="E30" s="68">
        <v>27.7</v>
      </c>
      <c r="F30" s="68">
        <v>21.6</v>
      </c>
      <c r="G30" s="68">
        <v>20.100000000000001</v>
      </c>
    </row>
    <row r="31" spans="1:8" ht="14.25" x14ac:dyDescent="0.2">
      <c r="A31" s="23" t="s">
        <v>52</v>
      </c>
      <c r="B31" s="68">
        <v>13.7</v>
      </c>
      <c r="C31" s="68">
        <v>255</v>
      </c>
      <c r="D31" s="68">
        <v>29.4</v>
      </c>
      <c r="E31" s="68">
        <v>30.9</v>
      </c>
      <c r="F31" s="68">
        <v>21.3</v>
      </c>
      <c r="G31" s="68">
        <v>20.2</v>
      </c>
    </row>
    <row r="32" spans="1:8" ht="14.25" x14ac:dyDescent="0.2">
      <c r="A32" s="23"/>
      <c r="B32" s="68"/>
      <c r="C32" s="68"/>
      <c r="D32" s="68"/>
      <c r="E32" s="68"/>
      <c r="F32" s="68"/>
      <c r="G32" s="68"/>
    </row>
    <row r="33" spans="1:7" ht="15" x14ac:dyDescent="0.25">
      <c r="A33" s="74" t="s">
        <v>54</v>
      </c>
      <c r="B33" s="68"/>
      <c r="C33" s="68"/>
      <c r="D33" s="68"/>
      <c r="E33" s="68"/>
      <c r="F33" s="68"/>
      <c r="G33" s="68"/>
    </row>
    <row r="34" spans="1:7" ht="14.25" x14ac:dyDescent="0.2">
      <c r="A34" s="23" t="s">
        <v>38</v>
      </c>
      <c r="B34" s="68">
        <v>12.2</v>
      </c>
      <c r="C34" s="68">
        <v>235</v>
      </c>
      <c r="D34" s="68">
        <v>30.7</v>
      </c>
      <c r="E34" s="68">
        <v>28.7</v>
      </c>
      <c r="F34" s="68">
        <v>22.3</v>
      </c>
      <c r="G34" s="68">
        <v>19.8</v>
      </c>
    </row>
    <row r="35" spans="1:7" ht="14.25" x14ac:dyDescent="0.2">
      <c r="A35" s="17" t="s">
        <v>39</v>
      </c>
      <c r="B35" s="16">
        <v>11.9</v>
      </c>
      <c r="C35" s="16">
        <v>244</v>
      </c>
      <c r="D35" s="16">
        <v>30.5</v>
      </c>
      <c r="E35" s="16">
        <v>29.5</v>
      </c>
      <c r="F35" s="16">
        <v>24</v>
      </c>
      <c r="G35" s="16">
        <v>25.1</v>
      </c>
    </row>
    <row r="36" spans="1:7" ht="16.5" x14ac:dyDescent="0.2">
      <c r="A36" s="19" t="s">
        <v>122</v>
      </c>
      <c r="B36" s="19"/>
      <c r="C36" s="19"/>
      <c r="D36" s="19"/>
      <c r="E36" s="19"/>
      <c r="F36" s="19"/>
      <c r="G36" s="19"/>
    </row>
    <row r="37" spans="1:7" ht="14.25" x14ac:dyDescent="0.2">
      <c r="A37" s="19" t="s">
        <v>123</v>
      </c>
      <c r="B37" s="19"/>
      <c r="C37" s="19"/>
      <c r="D37" s="19"/>
      <c r="E37" s="19"/>
      <c r="F37" s="19"/>
      <c r="G37" s="19"/>
    </row>
    <row r="38" spans="1:7" ht="14.25" x14ac:dyDescent="0.2">
      <c r="A38" s="25" t="s">
        <v>58</v>
      </c>
      <c r="B38" s="50">
        <f ca="1">NOW()</f>
        <v>44540.67973773148</v>
      </c>
      <c r="C38" s="19"/>
      <c r="D38" s="19"/>
      <c r="E38" s="19"/>
      <c r="F38" s="19"/>
      <c r="G38" s="19"/>
    </row>
  </sheetData>
  <phoneticPr fontId="12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J59"/>
  <sheetViews>
    <sheetView showGridLines="0" zoomScale="70" zoomScaleNormal="70" workbookViewId="0"/>
  </sheetViews>
  <sheetFormatPr defaultColWidth="9.140625" defaultRowHeight="12.75" x14ac:dyDescent="0.2"/>
  <cols>
    <col min="1" max="2" width="11.7109375" style="18" customWidth="1"/>
    <col min="3" max="3" width="11.5703125" style="18" customWidth="1"/>
    <col min="4" max="4" width="13.7109375" style="18" customWidth="1"/>
    <col min="5" max="5" width="10.5703125" style="18" customWidth="1"/>
    <col min="6" max="6" width="11.5703125" style="18" bestFit="1" customWidth="1"/>
    <col min="7" max="7" width="10.7109375" style="18" customWidth="1"/>
    <col min="8" max="9" width="10.5703125" style="18" customWidth="1"/>
    <col min="10" max="11" width="9.140625" style="18"/>
    <col min="12" max="12" width="22.28515625" style="18" bestFit="1" customWidth="1"/>
    <col min="13" max="13" width="20.28515625" style="18" bestFit="1" customWidth="1"/>
    <col min="14" max="16384" width="9.140625" style="18"/>
  </cols>
  <sheetData>
    <row r="1" spans="1:9" ht="14.25" x14ac:dyDescent="0.2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 x14ac:dyDescent="0.2">
      <c r="A2" s="75" t="s">
        <v>99</v>
      </c>
      <c r="B2" s="40" t="s">
        <v>124</v>
      </c>
      <c r="C2" s="40" t="s">
        <v>125</v>
      </c>
      <c r="D2" s="40" t="s">
        <v>126</v>
      </c>
      <c r="E2" s="76" t="s">
        <v>127</v>
      </c>
      <c r="F2" s="76" t="s">
        <v>128</v>
      </c>
      <c r="G2" s="40" t="s">
        <v>129</v>
      </c>
      <c r="H2" s="40" t="s">
        <v>130</v>
      </c>
      <c r="I2" s="77" t="s">
        <v>131</v>
      </c>
    </row>
    <row r="3" spans="1:9" ht="15.6" customHeight="1" x14ac:dyDescent="0.2">
      <c r="A3" s="78" t="s">
        <v>106</v>
      </c>
      <c r="B3" s="28" t="s">
        <v>132</v>
      </c>
      <c r="C3" s="28" t="s">
        <v>133</v>
      </c>
      <c r="D3" s="28" t="s">
        <v>134</v>
      </c>
      <c r="E3" s="28" t="s">
        <v>134</v>
      </c>
      <c r="F3" s="28" t="s">
        <v>135</v>
      </c>
      <c r="G3" s="28" t="s">
        <v>135</v>
      </c>
      <c r="H3" s="28"/>
      <c r="I3" s="28" t="s">
        <v>136</v>
      </c>
    </row>
    <row r="4" spans="1:9" ht="14.25" x14ac:dyDescent="0.2">
      <c r="A4" s="19"/>
      <c r="B4" s="79" t="s">
        <v>137</v>
      </c>
      <c r="C4" s="80"/>
      <c r="D4" s="80"/>
      <c r="E4" s="80"/>
      <c r="F4" s="80"/>
      <c r="G4" s="80"/>
      <c r="H4" s="80"/>
      <c r="I4" s="80"/>
    </row>
    <row r="5" spans="1:9" ht="14.25" x14ac:dyDescent="0.2">
      <c r="A5" s="19"/>
      <c r="B5" s="19"/>
      <c r="C5" s="19"/>
      <c r="D5" s="19"/>
      <c r="E5" s="19"/>
      <c r="F5" s="19"/>
      <c r="G5" s="19"/>
      <c r="H5" s="19"/>
      <c r="I5" s="19"/>
    </row>
    <row r="6" spans="1:9" ht="14.25" x14ac:dyDescent="0.2">
      <c r="A6" s="19" t="s">
        <v>111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4.25" x14ac:dyDescent="0.2">
      <c r="A7" s="19" t="s">
        <v>112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4.25" x14ac:dyDescent="0.2">
      <c r="A8" s="19" t="s">
        <v>113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4.25" x14ac:dyDescent="0.2">
      <c r="A9" s="19" t="s">
        <v>114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4.25" x14ac:dyDescent="0.2">
      <c r="A10" s="19" t="s">
        <v>115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4.25" x14ac:dyDescent="0.2">
      <c r="A11" s="19" t="s">
        <v>116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4.25" x14ac:dyDescent="0.2">
      <c r="A12" s="19" t="s">
        <v>117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4.25" x14ac:dyDescent="0.2">
      <c r="A13" s="19" t="s">
        <v>118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4.25" x14ac:dyDescent="0.2">
      <c r="A14" s="19" t="s">
        <v>119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4.25" x14ac:dyDescent="0.2">
      <c r="A15" s="19" t="s">
        <v>33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6.5" x14ac:dyDescent="0.2">
      <c r="A16" s="19" t="s">
        <v>138</v>
      </c>
      <c r="B16" s="68">
        <v>56.87</v>
      </c>
      <c r="C16" s="68">
        <v>80.94</v>
      </c>
      <c r="D16" s="68">
        <v>79.000000000000014</v>
      </c>
      <c r="E16" s="68">
        <v>70.459999999999994</v>
      </c>
      <c r="F16" s="68">
        <v>101.4</v>
      </c>
      <c r="G16" s="68">
        <v>44</v>
      </c>
      <c r="H16" s="68">
        <v>43.5</v>
      </c>
      <c r="I16" s="68">
        <v>39</v>
      </c>
    </row>
    <row r="17" spans="1:10" ht="16.5" x14ac:dyDescent="0.2">
      <c r="A17" s="19" t="s">
        <v>139</v>
      </c>
      <c r="B17" s="68">
        <v>65</v>
      </c>
      <c r="C17" s="68">
        <v>95</v>
      </c>
      <c r="D17" s="68">
        <v>100</v>
      </c>
      <c r="E17" s="68">
        <v>80</v>
      </c>
      <c r="F17" s="68">
        <v>105</v>
      </c>
      <c r="G17" s="68">
        <v>78</v>
      </c>
      <c r="H17" s="68">
        <v>56</v>
      </c>
      <c r="I17" s="68">
        <v>58</v>
      </c>
    </row>
    <row r="18" spans="1:10" ht="14.25" x14ac:dyDescent="0.2">
      <c r="A18" s="19"/>
      <c r="B18" s="38"/>
      <c r="C18" s="70"/>
      <c r="D18" s="81"/>
      <c r="E18" s="81"/>
      <c r="F18" s="81"/>
      <c r="G18" s="81"/>
      <c r="H18" s="19"/>
      <c r="I18" s="19"/>
    </row>
    <row r="19" spans="1:10" ht="15" x14ac:dyDescent="0.25">
      <c r="A19" s="41" t="s">
        <v>37</v>
      </c>
      <c r="B19" s="68"/>
      <c r="C19" s="68"/>
      <c r="D19" s="68"/>
      <c r="E19" s="68"/>
      <c r="F19" s="68"/>
      <c r="G19" s="68"/>
      <c r="H19" s="68"/>
      <c r="I19" s="68"/>
    </row>
    <row r="20" spans="1:10" ht="14.25" x14ac:dyDescent="0.2">
      <c r="A20" s="23" t="s">
        <v>39</v>
      </c>
      <c r="B20" s="68">
        <v>33.909999999999997</v>
      </c>
      <c r="C20" s="68">
        <v>48.35</v>
      </c>
      <c r="D20" s="68">
        <v>57</v>
      </c>
      <c r="E20" s="68">
        <v>44.35</v>
      </c>
      <c r="F20" s="68">
        <v>93</v>
      </c>
      <c r="G20" s="68">
        <v>42.4375</v>
      </c>
      <c r="H20" s="68" t="s">
        <v>77</v>
      </c>
      <c r="I20" s="68">
        <v>34.5</v>
      </c>
    </row>
    <row r="21" spans="1:10" ht="14.25" x14ac:dyDescent="0.2">
      <c r="A21" s="23" t="s">
        <v>40</v>
      </c>
      <c r="B21" s="68">
        <v>37.79</v>
      </c>
      <c r="C21" s="68">
        <v>54.4375</v>
      </c>
      <c r="D21" s="68" t="s">
        <v>77</v>
      </c>
      <c r="E21" s="68">
        <v>49.5</v>
      </c>
      <c r="F21" s="68">
        <v>98.75</v>
      </c>
      <c r="G21" s="68">
        <v>42.524999999999999</v>
      </c>
      <c r="H21" s="68">
        <v>41</v>
      </c>
      <c r="I21" s="68">
        <v>34</v>
      </c>
    </row>
    <row r="22" spans="1:10" ht="14.25" x14ac:dyDescent="0.2">
      <c r="A22" s="23" t="s">
        <v>42</v>
      </c>
      <c r="B22" s="68">
        <v>40.85</v>
      </c>
      <c r="C22" s="68">
        <v>59.2</v>
      </c>
      <c r="D22" s="68" t="s">
        <v>77</v>
      </c>
      <c r="E22" s="68">
        <v>51.65</v>
      </c>
      <c r="F22" s="68">
        <v>100</v>
      </c>
      <c r="G22" s="68">
        <v>41.725000000000001</v>
      </c>
      <c r="H22" s="68" t="s">
        <v>77</v>
      </c>
      <c r="I22" s="68">
        <v>36.25</v>
      </c>
    </row>
    <row r="23" spans="1:10" ht="14.25" x14ac:dyDescent="0.2">
      <c r="A23" s="23" t="s">
        <v>43</v>
      </c>
      <c r="B23" s="68">
        <v>44.31</v>
      </c>
      <c r="C23" s="68">
        <v>63.1875</v>
      </c>
      <c r="D23" s="68" t="s">
        <v>77</v>
      </c>
      <c r="E23" s="68">
        <v>53.3125</v>
      </c>
      <c r="F23" s="68">
        <v>90</v>
      </c>
      <c r="G23" s="68">
        <v>43.337499999999999</v>
      </c>
      <c r="H23" s="68" t="s">
        <v>77</v>
      </c>
      <c r="I23" s="68">
        <v>48.129999999999995</v>
      </c>
    </row>
    <row r="24" spans="1:10" ht="14.25" x14ac:dyDescent="0.2">
      <c r="A24" s="23" t="s">
        <v>44</v>
      </c>
      <c r="B24" s="68">
        <v>48.37</v>
      </c>
      <c r="C24" s="68">
        <v>73.625</v>
      </c>
      <c r="D24" s="68" t="s">
        <v>77</v>
      </c>
      <c r="E24" s="68">
        <v>58.9375</v>
      </c>
      <c r="F24" s="68">
        <v>93</v>
      </c>
      <c r="G24" s="68">
        <v>44.945</v>
      </c>
      <c r="H24" s="68" t="s">
        <v>77</v>
      </c>
      <c r="I24" s="68">
        <v>53.125</v>
      </c>
    </row>
    <row r="25" spans="1:10" ht="14.25" x14ac:dyDescent="0.2">
      <c r="A25" s="23" t="s">
        <v>46</v>
      </c>
      <c r="B25" s="68">
        <v>56</v>
      </c>
      <c r="C25" s="68">
        <v>86.9375</v>
      </c>
      <c r="D25" s="68" t="s">
        <v>77</v>
      </c>
      <c r="E25" s="68">
        <v>71.3125</v>
      </c>
      <c r="F25" s="68">
        <v>105.25</v>
      </c>
      <c r="G25" s="68">
        <v>52.05</v>
      </c>
      <c r="H25" s="68">
        <v>55</v>
      </c>
      <c r="I25" s="68">
        <v>55.943333333333328</v>
      </c>
    </row>
    <row r="26" spans="1:10" ht="14.25" x14ac:dyDescent="0.2">
      <c r="A26" s="23" t="s">
        <v>47</v>
      </c>
      <c r="B26" s="68">
        <v>62.88</v>
      </c>
      <c r="C26" s="68">
        <v>92.65</v>
      </c>
      <c r="D26" s="68">
        <v>83</v>
      </c>
      <c r="E26" s="68">
        <v>79.55</v>
      </c>
      <c r="F26" s="68">
        <v>109.2</v>
      </c>
      <c r="G26" s="68">
        <v>59.8125</v>
      </c>
      <c r="H26" s="68" t="s">
        <v>77</v>
      </c>
      <c r="I26" s="68">
        <v>59.3825</v>
      </c>
    </row>
    <row r="27" spans="1:10" ht="14.25" x14ac:dyDescent="0.2">
      <c r="A27" s="23" t="s">
        <v>48</v>
      </c>
      <c r="B27" s="68">
        <v>74.75</v>
      </c>
      <c r="C27" s="68">
        <v>102.1875</v>
      </c>
      <c r="D27" s="68">
        <v>83</v>
      </c>
      <c r="E27" s="68">
        <v>94.0625</v>
      </c>
      <c r="F27" s="68">
        <v>110</v>
      </c>
      <c r="G27" s="68">
        <v>68.25</v>
      </c>
      <c r="H27" s="68">
        <v>58</v>
      </c>
      <c r="I27" s="68">
        <v>64.724999999999994</v>
      </c>
      <c r="J27" s="85"/>
    </row>
    <row r="28" spans="1:10" ht="14.25" x14ac:dyDescent="0.2">
      <c r="A28" s="23" t="s">
        <v>50</v>
      </c>
      <c r="B28" s="68">
        <v>74.75</v>
      </c>
      <c r="C28" s="68">
        <v>100.6875</v>
      </c>
      <c r="D28" s="68" t="s">
        <v>77</v>
      </c>
      <c r="E28" s="68">
        <v>93.5</v>
      </c>
      <c r="F28" s="68">
        <v>108.1875</v>
      </c>
      <c r="G28" s="68">
        <v>67.599999999999994</v>
      </c>
      <c r="H28" s="68" t="s">
        <v>77</v>
      </c>
      <c r="I28" s="68">
        <v>63.666666666666664</v>
      </c>
    </row>
    <row r="29" spans="1:10" ht="14.25" x14ac:dyDescent="0.2">
      <c r="A29" s="23" t="s">
        <v>51</v>
      </c>
      <c r="B29" s="68">
        <v>72.930000000000007</v>
      </c>
      <c r="C29" s="68">
        <v>99.9</v>
      </c>
      <c r="D29" s="68" t="s">
        <v>77</v>
      </c>
      <c r="E29" s="68">
        <v>92.3</v>
      </c>
      <c r="F29" s="68">
        <v>106</v>
      </c>
      <c r="G29" s="68">
        <v>66.094999999999999</v>
      </c>
      <c r="H29" s="68" t="s">
        <v>77</v>
      </c>
      <c r="I29" s="68">
        <v>66.333333333333329</v>
      </c>
    </row>
    <row r="30" spans="1:10" ht="14.25" x14ac:dyDescent="0.2">
      <c r="A30" s="23" t="s">
        <v>52</v>
      </c>
      <c r="B30" s="68">
        <v>70.010000000000005</v>
      </c>
      <c r="C30" s="68">
        <v>96.5</v>
      </c>
      <c r="D30" s="68" t="s">
        <v>77</v>
      </c>
      <c r="E30" s="68">
        <v>81</v>
      </c>
      <c r="F30" s="68">
        <v>108.75</v>
      </c>
      <c r="G30" s="68">
        <v>64.156000000000006</v>
      </c>
      <c r="H30" s="68">
        <v>72.333333333333329</v>
      </c>
      <c r="I30" s="68">
        <v>72</v>
      </c>
    </row>
    <row r="31" spans="1:10" ht="14.25" x14ac:dyDescent="0.2">
      <c r="A31" s="23" t="s">
        <v>38</v>
      </c>
      <c r="B31" s="68">
        <v>65.930000000000007</v>
      </c>
      <c r="C31" s="68">
        <v>93.625</v>
      </c>
      <c r="D31" s="68" t="s">
        <v>77</v>
      </c>
      <c r="E31" s="68">
        <v>76</v>
      </c>
      <c r="F31" s="68">
        <v>105</v>
      </c>
      <c r="G31" s="68">
        <v>53.184999999999995</v>
      </c>
      <c r="H31" s="68" t="s">
        <v>77</v>
      </c>
      <c r="I31" s="68">
        <v>71.75</v>
      </c>
    </row>
    <row r="32" spans="1:10" ht="14.25" x14ac:dyDescent="0.2">
      <c r="A32" s="23"/>
      <c r="B32" s="68"/>
      <c r="C32" s="68"/>
      <c r="D32" s="68"/>
      <c r="E32" s="68"/>
      <c r="F32" s="68"/>
      <c r="G32" s="68"/>
      <c r="H32" s="68"/>
      <c r="I32" s="68"/>
    </row>
    <row r="33" spans="1:9" ht="15" x14ac:dyDescent="0.25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9" ht="14.25" x14ac:dyDescent="0.2">
      <c r="A34" s="23" t="s">
        <v>39</v>
      </c>
      <c r="B34" s="68">
        <v>70.42</v>
      </c>
      <c r="C34" s="68">
        <v>98.5</v>
      </c>
      <c r="D34" s="68">
        <v>129</v>
      </c>
      <c r="E34" s="68">
        <v>82.3</v>
      </c>
      <c r="F34" s="68">
        <v>101.5</v>
      </c>
      <c r="G34" s="68">
        <v>57.069999999999993</v>
      </c>
      <c r="H34" s="68" t="s">
        <v>77</v>
      </c>
      <c r="I34" s="68" t="s">
        <v>77</v>
      </c>
    </row>
    <row r="35" spans="1:9" ht="14.25" x14ac:dyDescent="0.2">
      <c r="A35" s="17" t="s">
        <v>40</v>
      </c>
      <c r="B35" s="16">
        <v>66.459999999999994</v>
      </c>
      <c r="C35" s="16">
        <v>96.75</v>
      </c>
      <c r="D35" s="16">
        <v>125</v>
      </c>
      <c r="E35" s="16">
        <v>84.375</v>
      </c>
      <c r="F35" s="16">
        <v>100</v>
      </c>
      <c r="G35" s="16">
        <v>57.918000000000006</v>
      </c>
      <c r="H35" s="16" t="s">
        <v>77</v>
      </c>
      <c r="I35" s="16">
        <v>80.06</v>
      </c>
    </row>
    <row r="36" spans="1:9" ht="16.5" x14ac:dyDescent="0.2">
      <c r="A36" s="58" t="s">
        <v>140</v>
      </c>
      <c r="B36" s="83"/>
      <c r="C36" s="83"/>
      <c r="D36" s="83"/>
      <c r="E36" s="83"/>
      <c r="F36" s="83"/>
      <c r="G36" s="83"/>
      <c r="H36" s="83"/>
      <c r="I36" s="83"/>
    </row>
    <row r="37" spans="1:9" ht="16.5" x14ac:dyDescent="0.2">
      <c r="A37" s="19" t="s">
        <v>141</v>
      </c>
      <c r="B37" s="83"/>
      <c r="C37" s="83"/>
      <c r="D37" s="83"/>
      <c r="E37" s="83"/>
      <c r="F37" s="83"/>
      <c r="G37" s="83"/>
      <c r="H37" s="83"/>
      <c r="I37" s="83"/>
    </row>
    <row r="38" spans="1:9" ht="14.25" x14ac:dyDescent="0.2">
      <c r="A38" s="19" t="s">
        <v>142</v>
      </c>
      <c r="B38" s="19"/>
      <c r="C38" s="19"/>
      <c r="D38" s="19"/>
      <c r="E38" s="19"/>
      <c r="F38" s="83"/>
      <c r="G38" s="19"/>
      <c r="H38" s="19"/>
      <c r="I38" s="19"/>
    </row>
    <row r="39" spans="1:9" ht="14.25" x14ac:dyDescent="0.2">
      <c r="A39" s="25" t="s">
        <v>58</v>
      </c>
      <c r="B39" s="50">
        <f ca="1">NOW()</f>
        <v>44540.67973773148</v>
      </c>
      <c r="C39" s="19"/>
      <c r="D39" s="19"/>
      <c r="E39" s="19"/>
      <c r="F39" s="19"/>
      <c r="G39" s="19"/>
      <c r="H39" s="19"/>
      <c r="I39" s="19"/>
    </row>
    <row r="40" spans="1:9" ht="15.75" x14ac:dyDescent="0.25">
      <c r="C40" s="84"/>
      <c r="G40" s="84"/>
      <c r="H40" s="84"/>
      <c r="I40" s="84"/>
    </row>
    <row r="41" spans="1:9" ht="15.75" x14ac:dyDescent="0.25">
      <c r="B41" s="85"/>
      <c r="C41" s="84"/>
      <c r="G41" s="84"/>
      <c r="H41" s="84"/>
      <c r="I41" s="84"/>
    </row>
    <row r="42" spans="1:9" ht="15.75" x14ac:dyDescent="0.25">
      <c r="B42" s="85"/>
      <c r="C42" s="125"/>
      <c r="G42" s="84"/>
      <c r="H42" s="84"/>
      <c r="I42" s="84"/>
    </row>
    <row r="43" spans="1:9" ht="15.75" x14ac:dyDescent="0.25">
      <c r="C43" s="84"/>
      <c r="G43" s="84"/>
      <c r="H43" s="84"/>
      <c r="I43" s="84"/>
    </row>
    <row r="44" spans="1:9" ht="15.75" x14ac:dyDescent="0.25">
      <c r="C44" s="84"/>
      <c r="G44" s="84"/>
      <c r="H44" s="84"/>
      <c r="I44" s="84"/>
    </row>
    <row r="45" spans="1:9" ht="15.75" x14ac:dyDescent="0.25">
      <c r="C45" s="84"/>
      <c r="G45" s="84"/>
      <c r="H45" s="84"/>
      <c r="I45" s="84"/>
    </row>
    <row r="46" spans="1:9" ht="15.75" x14ac:dyDescent="0.25">
      <c r="C46" s="84"/>
      <c r="G46" s="84"/>
      <c r="H46" s="84"/>
      <c r="I46" s="84"/>
    </row>
    <row r="47" spans="1:9" ht="15.75" x14ac:dyDescent="0.25">
      <c r="C47" s="84"/>
      <c r="G47" s="84"/>
      <c r="H47" s="84"/>
      <c r="I47" s="84"/>
    </row>
    <row r="48" spans="1:9" ht="15.75" x14ac:dyDescent="0.25">
      <c r="C48" s="84"/>
      <c r="G48" s="84"/>
      <c r="H48" s="84"/>
      <c r="I48" s="84"/>
    </row>
    <row r="49" spans="3:9" ht="15.75" x14ac:dyDescent="0.25">
      <c r="C49" s="84"/>
      <c r="G49" s="84"/>
      <c r="H49" s="84"/>
      <c r="I49" s="84"/>
    </row>
    <row r="50" spans="3:9" ht="15.75" x14ac:dyDescent="0.25">
      <c r="C50" s="84"/>
      <c r="G50" s="84"/>
      <c r="H50" s="84"/>
      <c r="I50" s="84"/>
    </row>
    <row r="51" spans="3:9" ht="15.75" x14ac:dyDescent="0.25">
      <c r="C51" s="84"/>
      <c r="G51" s="84"/>
      <c r="H51" s="84"/>
      <c r="I51" s="84"/>
    </row>
    <row r="52" spans="3:9" ht="15.75" x14ac:dyDescent="0.25">
      <c r="C52" s="84"/>
      <c r="G52" s="84"/>
      <c r="H52" s="84"/>
      <c r="I52" s="84"/>
    </row>
    <row r="53" spans="3:9" ht="15.75" x14ac:dyDescent="0.25">
      <c r="C53" s="84"/>
      <c r="G53" s="84"/>
      <c r="H53" s="84"/>
      <c r="I53" s="84"/>
    </row>
    <row r="54" spans="3:9" ht="15.75" x14ac:dyDescent="0.25">
      <c r="C54" s="84"/>
      <c r="G54" s="84"/>
      <c r="H54" s="84"/>
      <c r="I54" s="84"/>
    </row>
    <row r="55" spans="3:9" ht="15.75" x14ac:dyDescent="0.25">
      <c r="C55" s="84"/>
      <c r="G55" s="84"/>
      <c r="H55" s="84"/>
      <c r="I55" s="84"/>
    </row>
    <row r="56" spans="3:9" ht="15.75" x14ac:dyDescent="0.25">
      <c r="C56" s="84"/>
      <c r="H56" s="84"/>
      <c r="I56" s="84"/>
    </row>
    <row r="57" spans="3:9" ht="15.75" x14ac:dyDescent="0.25">
      <c r="C57" s="84"/>
      <c r="H57" s="84"/>
      <c r="I57" s="84"/>
    </row>
    <row r="58" spans="3:9" ht="15.75" x14ac:dyDescent="0.25">
      <c r="C58" s="84"/>
      <c r="F58" s="85"/>
      <c r="H58" s="84"/>
      <c r="I58" s="84"/>
    </row>
    <row r="59" spans="3:9" ht="15.75" x14ac:dyDescent="0.25">
      <c r="F59" s="85"/>
      <c r="H59" s="84"/>
      <c r="I59" s="84"/>
    </row>
  </sheetData>
  <phoneticPr fontId="12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1"/>
  <sheetViews>
    <sheetView showGridLines="0" zoomScale="70" zoomScaleNormal="70" workbookViewId="0"/>
  </sheetViews>
  <sheetFormatPr defaultColWidth="9.140625" defaultRowHeight="12.75" x14ac:dyDescent="0.2"/>
  <cols>
    <col min="1" max="1" width="11.7109375" style="18" customWidth="1"/>
    <col min="2" max="7" width="13.7109375" style="18" customWidth="1"/>
    <col min="8" max="8" width="10.140625" style="18" bestFit="1" customWidth="1"/>
    <col min="9" max="9" width="9.140625" style="18"/>
    <col min="10" max="10" width="20.28515625" style="18" bestFit="1" customWidth="1"/>
    <col min="11" max="13" width="9.140625" style="18"/>
    <col min="14" max="14" width="8.85546875" style="18" customWidth="1"/>
    <col min="15" max="15" width="18" style="18" bestFit="1" customWidth="1"/>
    <col min="16" max="16384" width="9.140625" style="18"/>
  </cols>
  <sheetData>
    <row r="1" spans="1:31" ht="14.25" x14ac:dyDescent="0.2">
      <c r="A1" s="17" t="s">
        <v>10</v>
      </c>
      <c r="B1" s="17"/>
      <c r="C1" s="17"/>
      <c r="D1" s="17"/>
      <c r="E1" s="17"/>
      <c r="F1" s="17"/>
      <c r="G1" s="17"/>
    </row>
    <row r="2" spans="1:31" ht="15.6" customHeight="1" x14ac:dyDescent="0.2">
      <c r="A2" s="23" t="s">
        <v>99</v>
      </c>
      <c r="B2" s="40" t="s">
        <v>124</v>
      </c>
      <c r="C2" s="86" t="s">
        <v>125</v>
      </c>
      <c r="D2" s="86" t="s">
        <v>126</v>
      </c>
      <c r="E2" s="86" t="s">
        <v>128</v>
      </c>
      <c r="F2" s="40" t="s">
        <v>143</v>
      </c>
      <c r="G2" s="21" t="s">
        <v>144</v>
      </c>
      <c r="AE2" s="87"/>
    </row>
    <row r="3" spans="1:31" ht="15.6" customHeight="1" x14ac:dyDescent="0.2">
      <c r="A3" s="17" t="s">
        <v>106</v>
      </c>
      <c r="B3" s="28" t="s">
        <v>145</v>
      </c>
      <c r="C3" s="28" t="s">
        <v>146</v>
      </c>
      <c r="D3" s="28" t="s">
        <v>147</v>
      </c>
      <c r="E3" s="28" t="s">
        <v>148</v>
      </c>
      <c r="F3" s="28" t="s">
        <v>149</v>
      </c>
      <c r="G3" s="28" t="s">
        <v>150</v>
      </c>
      <c r="AE3" s="87"/>
    </row>
    <row r="4" spans="1:31" ht="14.25" x14ac:dyDescent="0.2">
      <c r="A4" s="19"/>
      <c r="B4" s="79" t="s">
        <v>151</v>
      </c>
      <c r="C4" s="80"/>
      <c r="D4" s="80"/>
      <c r="E4" s="80"/>
      <c r="F4" s="80"/>
      <c r="G4" s="80"/>
      <c r="AE4" s="87"/>
    </row>
    <row r="5" spans="1:31" ht="14.25" x14ac:dyDescent="0.2">
      <c r="A5" s="19"/>
      <c r="B5" s="19"/>
      <c r="C5" s="19"/>
      <c r="D5" s="19"/>
      <c r="E5" s="19"/>
      <c r="F5" s="19"/>
      <c r="G5" s="19"/>
      <c r="AE5" s="87"/>
    </row>
    <row r="6" spans="1:31" ht="14.25" x14ac:dyDescent="0.2">
      <c r="A6" s="19" t="s">
        <v>111</v>
      </c>
      <c r="B6" s="68">
        <v>345.52</v>
      </c>
      <c r="C6" s="68">
        <v>273.83999999999997</v>
      </c>
      <c r="D6" s="68">
        <v>219.72</v>
      </c>
      <c r="E6" s="88" t="s">
        <v>77</v>
      </c>
      <c r="F6" s="68">
        <v>263.63</v>
      </c>
      <c r="G6" s="68">
        <v>240.65</v>
      </c>
      <c r="AE6" s="87"/>
    </row>
    <row r="7" spans="1:31" ht="14.25" x14ac:dyDescent="0.2">
      <c r="A7" s="19" t="s">
        <v>112</v>
      </c>
      <c r="B7" s="68">
        <v>393.53</v>
      </c>
      <c r="C7" s="68">
        <v>275.13</v>
      </c>
      <c r="D7" s="68">
        <v>246.75</v>
      </c>
      <c r="E7" s="88" t="s">
        <v>77</v>
      </c>
      <c r="F7" s="68">
        <v>307.58999999999997</v>
      </c>
      <c r="G7" s="68">
        <v>265.68</v>
      </c>
      <c r="AE7" s="87"/>
    </row>
    <row r="8" spans="1:31" ht="14.25" x14ac:dyDescent="0.2">
      <c r="A8" s="19" t="s">
        <v>113</v>
      </c>
      <c r="B8" s="68">
        <v>468.11</v>
      </c>
      <c r="C8" s="68">
        <v>331.52</v>
      </c>
      <c r="D8" s="68">
        <v>241.57</v>
      </c>
      <c r="E8" s="88" t="s">
        <v>77</v>
      </c>
      <c r="F8" s="68">
        <v>354.22</v>
      </c>
      <c r="G8" s="68">
        <v>329.31</v>
      </c>
      <c r="AE8" s="87"/>
    </row>
    <row r="9" spans="1:31" ht="14.25" x14ac:dyDescent="0.2">
      <c r="A9" s="19" t="s">
        <v>114</v>
      </c>
      <c r="B9" s="68">
        <v>489.94</v>
      </c>
      <c r="C9" s="68">
        <v>377.71</v>
      </c>
      <c r="D9" s="68">
        <v>238.87</v>
      </c>
      <c r="E9" s="88" t="s">
        <v>77</v>
      </c>
      <c r="F9" s="68">
        <v>359.7</v>
      </c>
      <c r="G9" s="68">
        <v>337.23</v>
      </c>
      <c r="AE9" s="87"/>
    </row>
    <row r="10" spans="1:31" ht="14.25" x14ac:dyDescent="0.2">
      <c r="A10" s="19" t="s">
        <v>115</v>
      </c>
      <c r="B10" s="68">
        <v>368.49</v>
      </c>
      <c r="C10" s="68">
        <v>304.27</v>
      </c>
      <c r="D10" s="68">
        <v>209.97</v>
      </c>
      <c r="E10" s="88" t="s">
        <v>77</v>
      </c>
      <c r="F10" s="68">
        <v>301.2</v>
      </c>
      <c r="G10" s="68">
        <v>256.58</v>
      </c>
      <c r="AE10" s="87"/>
    </row>
    <row r="11" spans="1:31" ht="14.25" x14ac:dyDescent="0.2">
      <c r="A11" s="19" t="s">
        <v>116</v>
      </c>
      <c r="B11" s="68">
        <v>324.56</v>
      </c>
      <c r="C11" s="68">
        <v>261.19</v>
      </c>
      <c r="D11" s="68">
        <v>153.16999999999999</v>
      </c>
      <c r="E11" s="88" t="s">
        <v>77</v>
      </c>
      <c r="F11" s="68">
        <v>262.2</v>
      </c>
      <c r="G11" s="68">
        <v>260.23</v>
      </c>
      <c r="AE11" s="87"/>
    </row>
    <row r="12" spans="1:31" ht="14.25" x14ac:dyDescent="0.2">
      <c r="A12" s="19" t="s">
        <v>117</v>
      </c>
      <c r="B12" s="68">
        <v>316.88</v>
      </c>
      <c r="C12" s="68">
        <v>208.61</v>
      </c>
      <c r="D12" s="68">
        <v>145.1</v>
      </c>
      <c r="E12" s="88" t="s">
        <v>77</v>
      </c>
      <c r="F12" s="68">
        <v>267.94</v>
      </c>
      <c r="G12" s="68">
        <v>282.49</v>
      </c>
      <c r="AE12" s="87"/>
    </row>
    <row r="13" spans="1:31" ht="14.25" x14ac:dyDescent="0.2">
      <c r="A13" s="19" t="s">
        <v>118</v>
      </c>
      <c r="B13" s="68">
        <v>345.02</v>
      </c>
      <c r="C13" s="68">
        <v>260.88</v>
      </c>
      <c r="D13" s="68">
        <v>173.53</v>
      </c>
      <c r="E13" s="88" t="s">
        <v>77</v>
      </c>
      <c r="F13" s="68">
        <v>291.14999999999998</v>
      </c>
      <c r="G13" s="68">
        <v>239.15</v>
      </c>
    </row>
    <row r="14" spans="1:31" ht="14.25" x14ac:dyDescent="0.2">
      <c r="A14" s="19" t="s">
        <v>119</v>
      </c>
      <c r="B14" s="68">
        <v>308.27999999999997</v>
      </c>
      <c r="C14" s="68">
        <v>228.64</v>
      </c>
      <c r="D14" s="82">
        <v>164.16</v>
      </c>
      <c r="E14" s="88" t="s">
        <v>77</v>
      </c>
      <c r="F14" s="68">
        <v>272.38</v>
      </c>
      <c r="G14" s="68">
        <v>225.77</v>
      </c>
    </row>
    <row r="15" spans="1:31" ht="14.25" x14ac:dyDescent="0.2">
      <c r="A15" s="19" t="s">
        <v>33</v>
      </c>
      <c r="B15" s="68">
        <v>299.5</v>
      </c>
      <c r="C15" s="68">
        <v>247.04</v>
      </c>
      <c r="D15" s="82">
        <v>187.7</v>
      </c>
      <c r="E15" s="88" t="s">
        <v>77</v>
      </c>
      <c r="F15" s="68">
        <v>273.99</v>
      </c>
      <c r="G15" s="68">
        <v>245.88</v>
      </c>
    </row>
    <row r="16" spans="1:31" ht="16.5" x14ac:dyDescent="0.2">
      <c r="A16" s="19" t="s">
        <v>152</v>
      </c>
      <c r="B16" s="68">
        <v>392.31</v>
      </c>
      <c r="C16" s="68">
        <v>375.51</v>
      </c>
      <c r="D16" s="82">
        <v>246.22</v>
      </c>
      <c r="E16" s="88" t="s">
        <v>77</v>
      </c>
      <c r="F16" s="68">
        <v>351.87</v>
      </c>
      <c r="G16" s="68">
        <v>288.12</v>
      </c>
    </row>
    <row r="17" spans="1:16" ht="16.5" x14ac:dyDescent="0.2">
      <c r="A17" s="19" t="s">
        <v>153</v>
      </c>
      <c r="B17" s="68">
        <v>330</v>
      </c>
      <c r="C17" s="68">
        <v>300</v>
      </c>
      <c r="D17" s="82">
        <v>230</v>
      </c>
      <c r="E17" s="88" t="s">
        <v>77</v>
      </c>
      <c r="F17" s="68">
        <v>325</v>
      </c>
      <c r="G17" s="68">
        <v>230</v>
      </c>
    </row>
    <row r="18" spans="1:16" ht="15" x14ac:dyDescent="0.2">
      <c r="A18" s="23"/>
      <c r="B18" s="68"/>
      <c r="C18" s="68"/>
      <c r="D18" s="68"/>
      <c r="E18" s="88"/>
      <c r="F18" s="68"/>
      <c r="G18" s="68"/>
      <c r="I18" s="89"/>
      <c r="J18" s="91"/>
      <c r="K18" s="91"/>
      <c r="L18" s="89"/>
      <c r="M18" s="91"/>
      <c r="N18" s="91"/>
      <c r="O18" s="91"/>
      <c r="P18" s="91"/>
    </row>
    <row r="19" spans="1:16" ht="15" x14ac:dyDescent="0.25">
      <c r="A19" s="41" t="s">
        <v>37</v>
      </c>
      <c r="B19" s="68"/>
      <c r="C19" s="68"/>
      <c r="D19" s="68"/>
      <c r="E19" s="88"/>
      <c r="F19" s="68"/>
      <c r="G19" s="68"/>
      <c r="I19" s="90"/>
      <c r="J19" s="91"/>
      <c r="K19" s="91"/>
      <c r="L19" s="89"/>
      <c r="M19" s="89"/>
      <c r="P19" s="91"/>
    </row>
    <row r="20" spans="1:16" ht="15" x14ac:dyDescent="0.2">
      <c r="A20" s="19" t="s">
        <v>39</v>
      </c>
      <c r="B20" s="68">
        <v>367.11</v>
      </c>
      <c r="C20" s="68">
        <v>301.88</v>
      </c>
      <c r="D20" s="68">
        <v>211.25</v>
      </c>
      <c r="E20" s="88" t="s">
        <v>77</v>
      </c>
      <c r="F20" s="68">
        <v>327.24</v>
      </c>
      <c r="G20" s="68">
        <v>239.375</v>
      </c>
      <c r="H20" s="92"/>
      <c r="I20" s="89"/>
      <c r="J20" s="91"/>
      <c r="K20" s="91"/>
      <c r="L20" s="89"/>
      <c r="M20" s="89"/>
      <c r="P20" s="91"/>
    </row>
    <row r="21" spans="1:16" ht="15" x14ac:dyDescent="0.2">
      <c r="A21" s="19" t="s">
        <v>40</v>
      </c>
      <c r="B21" s="68">
        <v>387.83</v>
      </c>
      <c r="C21" s="68">
        <v>365.63</v>
      </c>
      <c r="D21" s="68">
        <v>216.25</v>
      </c>
      <c r="E21" s="88" t="s">
        <v>77</v>
      </c>
      <c r="F21" s="68">
        <v>333.89</v>
      </c>
      <c r="G21" s="68">
        <v>253.75</v>
      </c>
      <c r="H21" s="92"/>
      <c r="I21" s="89"/>
      <c r="J21" s="19"/>
      <c r="K21" s="91"/>
      <c r="L21" s="89"/>
      <c r="M21" s="89"/>
    </row>
    <row r="22" spans="1:16" ht="15" x14ac:dyDescent="0.2">
      <c r="A22" s="19" t="s">
        <v>42</v>
      </c>
      <c r="B22" s="68">
        <v>396.68</v>
      </c>
      <c r="C22" s="68">
        <v>435.83</v>
      </c>
      <c r="D22" s="68">
        <v>252.5</v>
      </c>
      <c r="E22" s="88" t="s">
        <v>77</v>
      </c>
      <c r="F22" s="68">
        <v>338.55</v>
      </c>
      <c r="G22" s="68">
        <v>275</v>
      </c>
      <c r="H22" s="92"/>
      <c r="I22" s="89"/>
      <c r="J22" s="19"/>
      <c r="K22" s="91"/>
      <c r="L22" s="89"/>
    </row>
    <row r="23" spans="1:16" ht="15" x14ac:dyDescent="0.2">
      <c r="A23" s="23" t="s">
        <v>43</v>
      </c>
      <c r="B23" s="68">
        <v>439.24</v>
      </c>
      <c r="C23" s="68">
        <v>443.75</v>
      </c>
      <c r="D23" s="68">
        <v>280.63</v>
      </c>
      <c r="E23" s="88" t="s">
        <v>77</v>
      </c>
      <c r="F23" s="68">
        <v>387.53</v>
      </c>
      <c r="G23" s="68">
        <v>313.125</v>
      </c>
      <c r="I23" s="89"/>
      <c r="J23" s="91"/>
      <c r="K23" s="91"/>
      <c r="L23" s="91"/>
      <c r="M23" s="91"/>
      <c r="N23" s="91"/>
    </row>
    <row r="24" spans="1:16" ht="15" x14ac:dyDescent="0.25">
      <c r="A24" s="23" t="s">
        <v>44</v>
      </c>
      <c r="B24" s="68">
        <v>427.28</v>
      </c>
      <c r="C24" s="68">
        <v>460</v>
      </c>
      <c r="D24" s="68">
        <v>291.88</v>
      </c>
      <c r="E24" s="88" t="s">
        <v>77</v>
      </c>
      <c r="F24" s="68">
        <v>376.07499999999999</v>
      </c>
      <c r="G24" s="68">
        <v>296.25</v>
      </c>
      <c r="I24" s="89"/>
      <c r="J24" s="93"/>
      <c r="K24" s="91"/>
      <c r="L24" s="89"/>
      <c r="M24" s="89"/>
      <c r="O24" s="91"/>
    </row>
    <row r="25" spans="1:16" ht="15" x14ac:dyDescent="0.2">
      <c r="A25" s="23" t="s">
        <v>46</v>
      </c>
      <c r="B25" s="68">
        <v>410.02</v>
      </c>
      <c r="C25" s="68">
        <v>456</v>
      </c>
      <c r="D25" s="68">
        <v>279.5</v>
      </c>
      <c r="E25" s="88" t="s">
        <v>77</v>
      </c>
      <c r="F25" s="68">
        <v>365.14</v>
      </c>
      <c r="G25" s="68">
        <v>322</v>
      </c>
      <c r="I25" s="89"/>
      <c r="J25" s="23"/>
      <c r="K25" s="89"/>
      <c r="L25" s="89"/>
      <c r="M25" s="89"/>
      <c r="O25" s="91"/>
    </row>
    <row r="26" spans="1:16" ht="15" x14ac:dyDescent="0.25">
      <c r="A26" s="23" t="s">
        <v>47</v>
      </c>
      <c r="B26" s="68">
        <v>413.36</v>
      </c>
      <c r="C26" s="68">
        <v>415</v>
      </c>
      <c r="D26" s="68">
        <v>258.125</v>
      </c>
      <c r="E26" s="88" t="s">
        <v>77</v>
      </c>
      <c r="F26" s="68">
        <v>377.57499999999999</v>
      </c>
      <c r="G26" s="68">
        <v>318.75</v>
      </c>
      <c r="I26" s="41"/>
      <c r="J26" s="23"/>
      <c r="K26" s="89"/>
      <c r="L26" s="89"/>
      <c r="M26" s="89"/>
      <c r="O26" s="91"/>
    </row>
    <row r="27" spans="1:16" ht="15" x14ac:dyDescent="0.2">
      <c r="A27" s="23" t="s">
        <v>48</v>
      </c>
      <c r="B27" s="68">
        <v>421.03</v>
      </c>
      <c r="C27" s="68">
        <v>360.625</v>
      </c>
      <c r="D27" s="68">
        <v>265</v>
      </c>
      <c r="E27" s="88" t="s">
        <v>77</v>
      </c>
      <c r="F27" s="68">
        <v>391.45</v>
      </c>
      <c r="G27" s="68">
        <v>335.63</v>
      </c>
      <c r="I27" s="19"/>
      <c r="J27" s="23"/>
      <c r="K27" s="89"/>
      <c r="L27" s="89"/>
      <c r="M27" s="89"/>
      <c r="O27" s="91"/>
    </row>
    <row r="28" spans="1:16" ht="15" x14ac:dyDescent="0.2">
      <c r="A28" s="23" t="s">
        <v>50</v>
      </c>
      <c r="B28" s="68">
        <v>378.18</v>
      </c>
      <c r="C28" s="68">
        <v>337.5</v>
      </c>
      <c r="D28" s="68">
        <v>252.5</v>
      </c>
      <c r="E28" s="88" t="s">
        <v>77</v>
      </c>
      <c r="F28" s="68">
        <v>345.9</v>
      </c>
      <c r="G28" s="68">
        <v>293.5</v>
      </c>
      <c r="I28" s="19"/>
      <c r="J28" s="23"/>
      <c r="K28" s="89"/>
      <c r="L28" s="89"/>
      <c r="M28" s="89"/>
      <c r="O28" s="91"/>
    </row>
    <row r="29" spans="1:16" ht="15" x14ac:dyDescent="0.2">
      <c r="A29" s="23" t="s">
        <v>51</v>
      </c>
      <c r="B29" s="68">
        <v>365.23</v>
      </c>
      <c r="C29" s="68">
        <v>321.875</v>
      </c>
      <c r="D29" s="68">
        <v>206.25</v>
      </c>
      <c r="E29" s="88" t="s">
        <v>77</v>
      </c>
      <c r="F29" s="68">
        <v>326.67499999999995</v>
      </c>
      <c r="G29" s="68">
        <v>262.5</v>
      </c>
      <c r="I29" s="19"/>
      <c r="J29" s="23"/>
      <c r="K29" s="89"/>
      <c r="L29" s="89"/>
      <c r="M29" s="89"/>
      <c r="O29" s="91"/>
    </row>
    <row r="30" spans="1:16" ht="15" x14ac:dyDescent="0.2">
      <c r="A30" s="23" t="s">
        <v>52</v>
      </c>
      <c r="B30" s="68">
        <v>358.21</v>
      </c>
      <c r="C30" s="68">
        <v>303</v>
      </c>
      <c r="D30" s="68">
        <v>219.5</v>
      </c>
      <c r="E30" s="88" t="s">
        <v>77</v>
      </c>
      <c r="F30" s="68">
        <v>329.45</v>
      </c>
      <c r="G30" s="68">
        <v>287.5</v>
      </c>
      <c r="I30" s="19"/>
      <c r="J30" s="23"/>
      <c r="K30" s="89"/>
      <c r="L30" s="89"/>
      <c r="M30" s="89"/>
      <c r="O30" s="91"/>
    </row>
    <row r="31" spans="1:16" ht="15" x14ac:dyDescent="0.2">
      <c r="A31" s="23" t="s">
        <v>38</v>
      </c>
      <c r="B31" s="68">
        <v>343.55</v>
      </c>
      <c r="C31" s="68">
        <v>305</v>
      </c>
      <c r="D31" s="68">
        <v>221.25</v>
      </c>
      <c r="E31" s="88" t="s">
        <v>77</v>
      </c>
      <c r="F31" s="68">
        <v>322.96249999999998</v>
      </c>
      <c r="G31" s="68">
        <v>260</v>
      </c>
      <c r="I31" s="19"/>
      <c r="J31" s="23"/>
      <c r="K31" s="89"/>
      <c r="L31" s="89"/>
      <c r="M31" s="89"/>
      <c r="O31" s="91"/>
    </row>
    <row r="32" spans="1:16" ht="14.25" x14ac:dyDescent="0.2">
      <c r="A32" s="23"/>
      <c r="B32" s="68"/>
      <c r="C32" s="68"/>
      <c r="D32" s="68"/>
      <c r="E32" s="68"/>
      <c r="F32" s="68"/>
      <c r="G32" s="68"/>
      <c r="H32" s="68"/>
      <c r="I32" s="68"/>
    </row>
    <row r="33" spans="1:13" ht="15" x14ac:dyDescent="0.25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13" ht="14.25" x14ac:dyDescent="0.2">
      <c r="A34" s="23" t="s">
        <v>39</v>
      </c>
      <c r="B34" s="68">
        <v>325.43</v>
      </c>
      <c r="C34" s="68">
        <v>298.75</v>
      </c>
      <c r="D34" s="68">
        <v>222.5</v>
      </c>
      <c r="E34" s="88" t="s">
        <v>77</v>
      </c>
      <c r="F34" s="68">
        <v>322.82499999999999</v>
      </c>
      <c r="G34" s="68">
        <v>265.625</v>
      </c>
      <c r="H34" s="68"/>
      <c r="I34" s="68"/>
    </row>
    <row r="35" spans="1:13" ht="14.25" x14ac:dyDescent="0.2">
      <c r="A35" s="17" t="s">
        <v>40</v>
      </c>
      <c r="B35" s="16">
        <v>358.73</v>
      </c>
      <c r="C35" s="16">
        <v>304.5</v>
      </c>
      <c r="D35" s="16">
        <v>256.5</v>
      </c>
      <c r="E35" s="134" t="s">
        <v>77</v>
      </c>
      <c r="F35" s="16">
        <v>350.21999999999997</v>
      </c>
      <c r="G35" s="16">
        <v>252</v>
      </c>
      <c r="H35" s="68"/>
      <c r="I35" s="68"/>
    </row>
    <row r="36" spans="1:13" ht="16.5" x14ac:dyDescent="0.2">
      <c r="A36" s="58" t="s">
        <v>154</v>
      </c>
      <c r="B36" s="94"/>
      <c r="C36" s="94"/>
      <c r="D36" s="94"/>
      <c r="E36" s="94"/>
      <c r="F36" s="94"/>
      <c r="G36" s="94"/>
      <c r="I36" s="19"/>
      <c r="J36" s="89"/>
      <c r="K36" s="89"/>
      <c r="L36" s="89"/>
    </row>
    <row r="37" spans="1:13" ht="16.5" x14ac:dyDescent="0.2">
      <c r="A37" s="58" t="s">
        <v>155</v>
      </c>
      <c r="B37" s="95"/>
      <c r="C37" s="95"/>
      <c r="D37" s="95"/>
      <c r="E37" s="95"/>
      <c r="F37" s="95"/>
      <c r="G37" s="95"/>
      <c r="I37" s="19"/>
      <c r="J37" s="68"/>
      <c r="K37" s="89"/>
      <c r="L37" s="89"/>
      <c r="M37" s="89"/>
    </row>
    <row r="38" spans="1:13" ht="14.25" x14ac:dyDescent="0.2">
      <c r="A38" s="19"/>
      <c r="B38" s="95"/>
      <c r="C38" s="95"/>
      <c r="D38" s="95"/>
      <c r="E38" s="95"/>
      <c r="F38" s="95"/>
      <c r="G38" s="95"/>
      <c r="H38" s="59"/>
      <c r="I38" s="23"/>
      <c r="J38" s="68"/>
      <c r="K38" s="89"/>
      <c r="L38" s="89"/>
      <c r="M38" s="89"/>
    </row>
    <row r="39" spans="1:13" ht="14.25" x14ac:dyDescent="0.2">
      <c r="A39" s="19" t="s">
        <v>156</v>
      </c>
      <c r="B39" s="19"/>
      <c r="C39" s="19"/>
      <c r="D39" s="19"/>
      <c r="E39" s="19"/>
      <c r="F39" s="95"/>
      <c r="G39" s="95"/>
      <c r="I39" s="23"/>
      <c r="J39" s="68"/>
      <c r="K39" s="89"/>
      <c r="L39" s="89"/>
      <c r="M39" s="89"/>
    </row>
    <row r="40" spans="1:13" ht="14.25" x14ac:dyDescent="0.2">
      <c r="A40" s="25" t="s">
        <v>58</v>
      </c>
      <c r="B40" s="50">
        <f ca="1">NOW()</f>
        <v>44540.67973773148</v>
      </c>
      <c r="C40" s="19"/>
      <c r="D40" s="19"/>
      <c r="E40" s="19"/>
      <c r="F40" s="95"/>
      <c r="G40" s="95"/>
      <c r="I40" s="23"/>
      <c r="J40" s="68"/>
      <c r="K40" s="96"/>
      <c r="L40" s="96"/>
      <c r="M40" s="96"/>
    </row>
    <row r="41" spans="1:13" ht="14.25" x14ac:dyDescent="0.2">
      <c r="F41" s="95"/>
      <c r="G41" s="95"/>
      <c r="I41" s="23"/>
      <c r="J41" s="68"/>
      <c r="K41" s="96"/>
      <c r="L41" s="96"/>
      <c r="M41" s="96"/>
    </row>
    <row r="42" spans="1:13" ht="14.25" x14ac:dyDescent="0.2">
      <c r="F42" s="95"/>
      <c r="G42" s="95"/>
      <c r="I42" s="23"/>
      <c r="J42" s="68"/>
      <c r="K42" s="89"/>
      <c r="L42" s="89"/>
      <c r="M42" s="89"/>
    </row>
    <row r="43" spans="1:13" x14ac:dyDescent="0.2">
      <c r="I43" s="97"/>
      <c r="J43" s="97"/>
      <c r="K43" s="89"/>
      <c r="L43" s="89"/>
      <c r="M43" s="89"/>
    </row>
    <row r="44" spans="1:13" x14ac:dyDescent="0.2">
      <c r="I44" s="98"/>
      <c r="J44" s="98"/>
      <c r="K44" s="89"/>
      <c r="L44" s="89"/>
      <c r="M44" s="89"/>
    </row>
    <row r="45" spans="1:13" x14ac:dyDescent="0.2">
      <c r="I45" s="98"/>
      <c r="J45" s="98"/>
      <c r="K45" s="89"/>
      <c r="L45" s="89"/>
      <c r="M45" s="89"/>
    </row>
    <row r="46" spans="1:13" x14ac:dyDescent="0.2">
      <c r="I46" s="98"/>
      <c r="J46" s="98"/>
      <c r="K46" s="89"/>
      <c r="L46" s="89"/>
      <c r="M46" s="89"/>
    </row>
    <row r="47" spans="1:13" x14ac:dyDescent="0.2">
      <c r="I47" s="98"/>
      <c r="J47" s="98"/>
      <c r="K47" s="89"/>
      <c r="L47" s="89"/>
      <c r="M47" s="89"/>
    </row>
    <row r="49" spans="9:13" x14ac:dyDescent="0.2">
      <c r="I49" s="99"/>
      <c r="J49" s="99"/>
      <c r="K49" s="99"/>
      <c r="L49" s="99"/>
      <c r="M49" s="99"/>
    </row>
    <row r="50" spans="9:13" x14ac:dyDescent="0.2">
      <c r="I50" s="99"/>
      <c r="J50" s="99"/>
      <c r="K50" s="99"/>
      <c r="L50" s="99"/>
      <c r="M50" s="99"/>
    </row>
    <row r="51" spans="9:13" x14ac:dyDescent="0.2">
      <c r="J51" s="99"/>
    </row>
  </sheetData>
  <phoneticPr fontId="12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A614F-86D5-499D-A4F0-1FA417923D2A}">
  <dimension ref="A1:E43"/>
  <sheetViews>
    <sheetView topLeftCell="B1" zoomScaleNormal="100" workbookViewId="0">
      <selection activeCell="B1" sqref="B1"/>
    </sheetView>
  </sheetViews>
  <sheetFormatPr defaultColWidth="8.85546875" defaultRowHeight="12.75" x14ac:dyDescent="0.2"/>
  <cols>
    <col min="1" max="1" width="10.42578125" style="127" customWidth="1"/>
    <col min="2" max="2" width="7.7109375" style="127" bestFit="1" customWidth="1"/>
    <col min="3" max="4" width="8.85546875" style="127"/>
    <col min="5" max="5" width="10.7109375" style="127" customWidth="1"/>
    <col min="6" max="16384" width="8.85546875" style="127"/>
  </cols>
  <sheetData>
    <row r="1" spans="1:5" ht="38.25" x14ac:dyDescent="0.2">
      <c r="A1" s="126" t="s">
        <v>157</v>
      </c>
      <c r="B1" s="126" t="s">
        <v>158</v>
      </c>
      <c r="C1" s="126" t="s">
        <v>164</v>
      </c>
      <c r="D1" s="126" t="s">
        <v>29</v>
      </c>
      <c r="E1" s="126" t="s">
        <v>25</v>
      </c>
    </row>
    <row r="2" spans="1:5" x14ac:dyDescent="0.2">
      <c r="A2" s="128" t="s">
        <v>118</v>
      </c>
      <c r="B2" s="130">
        <v>7333.71</v>
      </c>
      <c r="C2" s="130">
        <v>14046.500607507569</v>
      </c>
      <c r="D2" s="130">
        <v>2443.0375649191838</v>
      </c>
      <c r="E2" s="130">
        <v>23772.428</v>
      </c>
    </row>
    <row r="3" spans="1:5" x14ac:dyDescent="0.2">
      <c r="A3" s="128" t="s">
        <v>119</v>
      </c>
      <c r="B3" s="130">
        <v>8663.2999999999993</v>
      </c>
      <c r="C3" s="130">
        <v>14210.857005018133</v>
      </c>
      <c r="D3" s="130">
        <v>1940.4219679927719</v>
      </c>
      <c r="E3" s="130">
        <v>24197.199000000001</v>
      </c>
    </row>
    <row r="4" spans="1:5" x14ac:dyDescent="0.2">
      <c r="A4" s="128" t="s">
        <v>33</v>
      </c>
      <c r="B4" s="130">
        <v>8657.82</v>
      </c>
      <c r="C4" s="130">
        <v>13659.14198267788</v>
      </c>
      <c r="D4" s="130">
        <v>2836.6907911634057</v>
      </c>
      <c r="E4" s="130">
        <v>24911.125</v>
      </c>
    </row>
    <row r="5" spans="1:5" x14ac:dyDescent="0.2">
      <c r="A5" s="128" t="s">
        <v>37</v>
      </c>
      <c r="B5" s="130">
        <v>8850</v>
      </c>
      <c r="C5" s="130">
        <v>14426.981507567336</v>
      </c>
      <c r="D5" s="130">
        <v>1723.4987866846579</v>
      </c>
      <c r="E5" s="130">
        <v>25022.667000000001</v>
      </c>
    </row>
    <row r="6" spans="1:5" x14ac:dyDescent="0.2">
      <c r="A6" s="128" t="s">
        <v>54</v>
      </c>
      <c r="B6" s="130">
        <v>11000</v>
      </c>
      <c r="C6" s="130">
        <v>14150</v>
      </c>
      <c r="D6" s="130">
        <v>1250</v>
      </c>
      <c r="E6" s="130">
        <v>25735</v>
      </c>
    </row>
    <row r="7" spans="1:5" x14ac:dyDescent="0.2">
      <c r="A7" s="128"/>
      <c r="B7" s="131"/>
    </row>
    <row r="8" spans="1:5" x14ac:dyDescent="0.2">
      <c r="A8" s="128"/>
      <c r="B8" s="129"/>
    </row>
    <row r="9" spans="1:5" x14ac:dyDescent="0.2">
      <c r="A9" s="128"/>
      <c r="B9" s="129"/>
    </row>
    <row r="10" spans="1:5" x14ac:dyDescent="0.2">
      <c r="B10" s="129"/>
    </row>
    <row r="11" spans="1:5" x14ac:dyDescent="0.2">
      <c r="B11" s="129"/>
    </row>
    <row r="12" spans="1:5" x14ac:dyDescent="0.2">
      <c r="B12" s="129"/>
    </row>
    <row r="13" spans="1:5" x14ac:dyDescent="0.2">
      <c r="B13" s="129"/>
    </row>
    <row r="14" spans="1:5" x14ac:dyDescent="0.2">
      <c r="B14" s="129"/>
    </row>
    <row r="15" spans="1:5" x14ac:dyDescent="0.2">
      <c r="B15" s="129"/>
    </row>
    <row r="16" spans="1:5" x14ac:dyDescent="0.2">
      <c r="B16" s="129"/>
    </row>
    <row r="17" spans="2:2" x14ac:dyDescent="0.2">
      <c r="B17" s="130"/>
    </row>
    <row r="18" spans="2:2" x14ac:dyDescent="0.2">
      <c r="B18" s="130"/>
    </row>
    <row r="19" spans="2:2" x14ac:dyDescent="0.2">
      <c r="B19" s="130"/>
    </row>
    <row r="20" spans="2:2" x14ac:dyDescent="0.2">
      <c r="B20" s="130"/>
    </row>
    <row r="21" spans="2:2" x14ac:dyDescent="0.2">
      <c r="B21" s="130"/>
    </row>
    <row r="22" spans="2:2" x14ac:dyDescent="0.2">
      <c r="B22" s="130"/>
    </row>
    <row r="23" spans="2:2" x14ac:dyDescent="0.2">
      <c r="B23" s="130"/>
    </row>
    <row r="24" spans="2:2" x14ac:dyDescent="0.2">
      <c r="B24" s="130"/>
    </row>
    <row r="25" spans="2:2" x14ac:dyDescent="0.2">
      <c r="B25" s="130"/>
    </row>
    <row r="26" spans="2:2" x14ac:dyDescent="0.2">
      <c r="B26" s="130"/>
    </row>
    <row r="27" spans="2:2" x14ac:dyDescent="0.2">
      <c r="B27" s="130"/>
    </row>
    <row r="28" spans="2:2" x14ac:dyDescent="0.2">
      <c r="B28" s="130"/>
    </row>
    <row r="29" spans="2:2" x14ac:dyDescent="0.2">
      <c r="B29" s="130"/>
    </row>
    <row r="30" spans="2:2" x14ac:dyDescent="0.2">
      <c r="B30" s="130"/>
    </row>
    <row r="31" spans="2:2" x14ac:dyDescent="0.2">
      <c r="B31" s="130"/>
    </row>
    <row r="32" spans="2:2" x14ac:dyDescent="0.2">
      <c r="B32" s="130"/>
    </row>
    <row r="33" spans="2:2" x14ac:dyDescent="0.2">
      <c r="B33" s="130"/>
    </row>
    <row r="34" spans="2:2" x14ac:dyDescent="0.2">
      <c r="B34" s="130"/>
    </row>
    <row r="35" spans="2:2" x14ac:dyDescent="0.2">
      <c r="B35" s="130"/>
    </row>
    <row r="36" spans="2:2" x14ac:dyDescent="0.2">
      <c r="B36" s="130"/>
    </row>
    <row r="37" spans="2:2" x14ac:dyDescent="0.2">
      <c r="B37" s="130"/>
    </row>
    <row r="38" spans="2:2" x14ac:dyDescent="0.2">
      <c r="B38" s="130"/>
    </row>
    <row r="39" spans="2:2" x14ac:dyDescent="0.2">
      <c r="B39" s="130"/>
    </row>
    <row r="40" spans="2:2" x14ac:dyDescent="0.2">
      <c r="B40" s="130"/>
    </row>
    <row r="41" spans="2:2" x14ac:dyDescent="0.2">
      <c r="B41" s="130"/>
    </row>
    <row r="42" spans="2:2" x14ac:dyDescent="0.2">
      <c r="B42" s="130"/>
    </row>
    <row r="43" spans="2:2" x14ac:dyDescent="0.2">
      <c r="B43" s="130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52a62a5d-c671-4f59-8453-00a85cb6d91a"/>
    <ds:schemaRef ds:uri="http://purl.org/dc/dcmitype/"/>
    <ds:schemaRef ds:uri="http://schemas.microsoft.com/office/2006/documentManagement/types"/>
    <ds:schemaRef ds:uri="http://schemas.microsoft.com/office/infopath/2007/PartnerControls"/>
    <ds:schemaRef ds:uri="3c1da50d-9398-43ae-99ce-979307744be1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Figure 6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Ates, Aaron - REE-ERS, Kansas City, MO</cp:lastModifiedBy>
  <cp:revision/>
  <dcterms:created xsi:type="dcterms:W3CDTF">2001-11-13T16:22:15Z</dcterms:created>
  <dcterms:modified xsi:type="dcterms:W3CDTF">2021-12-10T22:31:44Z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