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Sugar 23\"/>
    </mc:Choice>
  </mc:AlternateContent>
  <xr:revisionPtr revIDLastSave="0" documentId="13_ncr:1_{15C94C40-B81C-4416-A9B6-DBD5DF6193AB}" xr6:coauthVersionLast="47" xr6:coauthVersionMax="47" xr10:uidLastSave="{00000000-0000-0000-0000-000000000000}"/>
  <bookViews>
    <workbookView xWindow="-108" yWindow="-108" windowWidth="23256" windowHeight="13176" tabRatio="807" xr2:uid="{00000000-000D-0000-FFFF-FFFF00000000}"/>
  </bookViews>
  <sheets>
    <sheet name="TableOfContents" sheetId="38" r:id="rId1"/>
    <sheet name="SweetenersPerCap" sheetId="28" r:id="rId2"/>
    <sheet name="SweetenersPerCapHistoric" sheetId="39" r:id="rId3"/>
    <sheet name="SweetenersPerCapTeasp" sheetId="36" r:id="rId4"/>
    <sheet name="Sweeteners(tons)" sheetId="1" r:id="rId5"/>
    <sheet name="Sweeteners(mil.lbs.)" sheetId="27" r:id="rId6"/>
    <sheet name="Sugar" sheetId="23" r:id="rId7"/>
    <sheet name="HFCS" sheetId="24" r:id="rId8"/>
    <sheet name="Glucose" sheetId="25" r:id="rId9"/>
    <sheet name="Dextrose" sheetId="26" r:id="rId10"/>
  </sheets>
  <definedNames>
    <definedName name="_xlnm.Print_Area" localSheetId="9">Dextrose!$A$1:$M$64</definedName>
    <definedName name="_xlnm.Print_Area" localSheetId="8">Glucose!$A$1:$M$64</definedName>
    <definedName name="_xlnm.Print_Area" localSheetId="7">HFCS!$A$1:$AC$62</definedName>
    <definedName name="_xlnm.Print_Area" localSheetId="6">Sugar!$A$1:$P$69</definedName>
    <definedName name="_xlnm.Print_Area" localSheetId="5">'Sweeteners(mil.lbs.)'!$A$1:$K$72</definedName>
    <definedName name="_xlnm.Print_Area" localSheetId="4">'Sweeteners(tons)'!$A$1:$K$69</definedName>
    <definedName name="_xlnm.Print_Titles" localSheetId="9">Dextrose!$A:$B,Dextrose!$1:$5</definedName>
    <definedName name="_xlnm.Print_Titles" localSheetId="8">Glucose!$A:$B,Glucose!$1:$5</definedName>
    <definedName name="_xlnm.Print_Titles" localSheetId="7">HFCS!$A:$B,HFCS!$1:$6</definedName>
    <definedName name="_xlnm.Print_Titles" localSheetId="6">Sugar!$A:$B,Sugar!$1:$6</definedName>
    <definedName name="_xlnm.Print_Titles" localSheetId="5">'Sweeteners(mil.lbs.)'!$A:$B,'Sweeteners(mil.lbs.)'!$1:$5</definedName>
    <definedName name="_xlnm.Print_Titles" localSheetId="4">'Sweeteners(tons)'!$A:$B,'Sweeteners(tons)'!$1:$5</definedName>
    <definedName name="_xlnm.Print_Titles" localSheetId="1">SweetenersPerCap!$A:$B,SweetenersPerCap!$1:$5</definedName>
    <definedName name="_xlnm.Print_Titles" localSheetId="2">SweetenersPerCapHistoric!$1:$5</definedName>
    <definedName name="_xlnm.Print_Titles" localSheetId="3">SweetenersPerCapTeasp!$A:$B,SweetenersPerCapTeasp!$1:$5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27" l="1"/>
  <c r="I63" i="27"/>
  <c r="G63" i="27"/>
  <c r="F63" i="27"/>
  <c r="E63" i="27"/>
  <c r="C63" i="27"/>
  <c r="H63" i="1"/>
  <c r="H63" i="27" s="1"/>
  <c r="D63" i="1"/>
  <c r="D63" i="27" s="1"/>
  <c r="O70" i="23"/>
  <c r="F70" i="23"/>
  <c r="H70" i="23" s="1"/>
  <c r="J70" i="23" s="1"/>
  <c r="E63" i="24"/>
  <c r="K63" i="24" s="1"/>
  <c r="W63" i="24" s="1"/>
  <c r="Z63" i="24" s="1"/>
  <c r="AC63" i="24" s="1"/>
  <c r="K65" i="25"/>
  <c r="L65" i="25" s="1"/>
  <c r="M65" i="25" s="1"/>
  <c r="E65" i="25"/>
  <c r="F65" i="25" s="1"/>
  <c r="K65" i="26"/>
  <c r="L65" i="26" s="1"/>
  <c r="M65" i="26" s="1"/>
  <c r="E65" i="26"/>
  <c r="F65" i="26" s="1"/>
  <c r="I63" i="28" l="1"/>
  <c r="I63" i="36" s="1"/>
  <c r="J63" i="28"/>
  <c r="J63" i="36" s="1"/>
  <c r="F63" i="28"/>
  <c r="F63" i="36" s="1"/>
  <c r="D63" i="28"/>
  <c r="D63" i="36" s="1"/>
  <c r="G63" i="28"/>
  <c r="G63" i="36" s="1"/>
  <c r="C63" i="28"/>
  <c r="C63" i="36" s="1"/>
  <c r="H63" i="28"/>
  <c r="H63" i="36" s="1"/>
  <c r="E63" i="28"/>
  <c r="E63" i="36" s="1"/>
  <c r="K63" i="1"/>
  <c r="K63" i="27" s="1"/>
  <c r="K63" i="28" s="1"/>
  <c r="K63" i="36" s="1"/>
  <c r="P70" i="23"/>
  <c r="K8" i="26" l="1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D62" i="1"/>
  <c r="O69" i="23"/>
  <c r="F69" i="23"/>
  <c r="H69" i="23" s="1"/>
  <c r="J69" i="23" s="1"/>
  <c r="K7" i="26"/>
  <c r="K6" i="26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7" i="25"/>
  <c r="K8" i="25"/>
  <c r="K9" i="25"/>
  <c r="K10" i="25"/>
  <c r="K11" i="25"/>
  <c r="K12" i="25"/>
  <c r="K13" i="25"/>
  <c r="K14" i="25"/>
  <c r="K15" i="25"/>
  <c r="K6" i="25"/>
  <c r="J62" i="27" l="1"/>
  <c r="I62" i="27"/>
  <c r="D62" i="27"/>
  <c r="C62" i="27"/>
  <c r="G62" i="27"/>
  <c r="F62" i="27"/>
  <c r="E62" i="27"/>
  <c r="H62" i="1"/>
  <c r="L64" i="25"/>
  <c r="E64" i="25"/>
  <c r="F64" i="25" s="1"/>
  <c r="L64" i="26"/>
  <c r="E64" i="26"/>
  <c r="F64" i="26" s="1"/>
  <c r="H62" i="27" l="1"/>
  <c r="K62" i="1"/>
  <c r="K62" i="27" s="1"/>
  <c r="E62" i="24"/>
  <c r="K62" i="24" s="1"/>
  <c r="W62" i="24" s="1"/>
  <c r="Z62" i="24" s="1"/>
  <c r="M64" i="26" l="1"/>
  <c r="P69" i="23"/>
  <c r="AC62" i="24"/>
  <c r="M64" i="25"/>
  <c r="K62" i="28" l="1"/>
  <c r="K62" i="36" s="1"/>
  <c r="C62" i="28"/>
  <c r="C62" i="36" s="1"/>
  <c r="D62" i="28"/>
  <c r="D62" i="36" s="1"/>
  <c r="J62" i="28"/>
  <c r="J62" i="36" s="1"/>
  <c r="I62" i="28"/>
  <c r="I62" i="36" s="1"/>
  <c r="H62" i="28"/>
  <c r="H62" i="36" s="1"/>
  <c r="G62" i="28"/>
  <c r="G62" i="36" s="1"/>
  <c r="F62" i="28"/>
  <c r="F62" i="36" s="1"/>
  <c r="E62" i="28"/>
  <c r="E62" i="36" s="1"/>
  <c r="J60" i="27"/>
  <c r="J61" i="27"/>
  <c r="I60" i="27"/>
  <c r="I61" i="27"/>
  <c r="G60" i="27"/>
  <c r="G61" i="27"/>
  <c r="F60" i="27"/>
  <c r="F61" i="27"/>
  <c r="E60" i="27"/>
  <c r="E61" i="27"/>
  <c r="C60" i="27"/>
  <c r="C61" i="27"/>
  <c r="F60" i="28" l="1"/>
  <c r="F60" i="36" s="1"/>
  <c r="E61" i="28"/>
  <c r="E61" i="36" s="1"/>
  <c r="F61" i="28"/>
  <c r="F61" i="36" s="1"/>
  <c r="G61" i="28"/>
  <c r="G61" i="36" s="1"/>
  <c r="G60" i="28"/>
  <c r="G60" i="36" s="1"/>
  <c r="C60" i="28"/>
  <c r="C60" i="36" s="1"/>
  <c r="I61" i="28"/>
  <c r="I61" i="36" s="1"/>
  <c r="C61" i="28"/>
  <c r="C61" i="36" s="1"/>
  <c r="J61" i="28"/>
  <c r="J61" i="36" s="1"/>
  <c r="I60" i="28"/>
  <c r="I60" i="36" s="1"/>
  <c r="E60" i="28"/>
  <c r="E60" i="36" s="1"/>
  <c r="J60" i="28"/>
  <c r="J60" i="36" s="1"/>
  <c r="L62" i="26"/>
  <c r="L63" i="26"/>
  <c r="E62" i="26"/>
  <c r="F62" i="26" s="1"/>
  <c r="E63" i="26"/>
  <c r="F63" i="26" s="1"/>
  <c r="L62" i="25"/>
  <c r="L63" i="25"/>
  <c r="E62" i="25"/>
  <c r="F62" i="25" s="1"/>
  <c r="E63" i="25"/>
  <c r="F63" i="25" s="1"/>
  <c r="O67" i="23"/>
  <c r="O68" i="23"/>
  <c r="F67" i="23"/>
  <c r="H67" i="23" s="1"/>
  <c r="J67" i="23" s="1"/>
  <c r="F68" i="23"/>
  <c r="H68" i="23" s="1"/>
  <c r="J68" i="23" s="1"/>
  <c r="H61" i="1"/>
  <c r="H61" i="27" s="1"/>
  <c r="H61" i="28" s="1"/>
  <c r="H61" i="36" s="1"/>
  <c r="D60" i="1"/>
  <c r="D60" i="27" s="1"/>
  <c r="D60" i="28" s="1"/>
  <c r="D60" i="36" s="1"/>
  <c r="D61" i="1"/>
  <c r="D61" i="27" s="1"/>
  <c r="D61" i="28" s="1"/>
  <c r="D61" i="36" s="1"/>
  <c r="D57" i="1"/>
  <c r="D58" i="1"/>
  <c r="D59" i="1"/>
  <c r="D52" i="1"/>
  <c r="D53" i="1"/>
  <c r="D54" i="1"/>
  <c r="D55" i="1"/>
  <c r="D56" i="1"/>
  <c r="D41" i="1"/>
  <c r="D42" i="1"/>
  <c r="D43" i="1"/>
  <c r="D44" i="1"/>
  <c r="D45" i="1"/>
  <c r="D46" i="1"/>
  <c r="D47" i="1"/>
  <c r="D48" i="1"/>
  <c r="D49" i="1"/>
  <c r="D50" i="1"/>
  <c r="D51" i="1"/>
  <c r="D31" i="1"/>
  <c r="D32" i="1"/>
  <c r="D33" i="1"/>
  <c r="D34" i="1"/>
  <c r="D35" i="1"/>
  <c r="D36" i="1"/>
  <c r="D37" i="1"/>
  <c r="D38" i="1"/>
  <c r="D39" i="1"/>
  <c r="D40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D12" i="1"/>
  <c r="D13" i="1"/>
  <c r="D14" i="1"/>
  <c r="D15" i="1"/>
  <c r="D16" i="1"/>
  <c r="D17" i="1"/>
  <c r="D7" i="1"/>
  <c r="D8" i="1"/>
  <c r="D9" i="1"/>
  <c r="D10" i="1"/>
  <c r="D6" i="1"/>
  <c r="N32" i="24"/>
  <c r="N33" i="24"/>
  <c r="H32" i="24"/>
  <c r="H33" i="24"/>
  <c r="E60" i="24" l="1"/>
  <c r="K60" i="24" s="1"/>
  <c r="W60" i="24" s="1"/>
  <c r="Z60" i="24" s="1"/>
  <c r="E61" i="24"/>
  <c r="K61" i="24" s="1"/>
  <c r="W61" i="24" s="1"/>
  <c r="Z61" i="24" s="1"/>
  <c r="K61" i="1" l="1"/>
  <c r="K61" i="27" s="1"/>
  <c r="K61" i="28" s="1"/>
  <c r="K61" i="36" s="1"/>
  <c r="H60" i="1"/>
  <c r="M62" i="26"/>
  <c r="M63" i="26"/>
  <c r="M62" i="25"/>
  <c r="M63" i="25"/>
  <c r="K60" i="1" l="1"/>
  <c r="K60" i="27" s="1"/>
  <c r="K60" i="28" s="1"/>
  <c r="K60" i="36" s="1"/>
  <c r="H60" i="27"/>
  <c r="H60" i="28" s="1"/>
  <c r="H60" i="36" s="1"/>
  <c r="AC60" i="24"/>
  <c r="AC61" i="24"/>
  <c r="P67" i="23"/>
  <c r="P68" i="23"/>
  <c r="J59" i="27" l="1"/>
  <c r="J58" i="27"/>
  <c r="J57" i="27"/>
  <c r="J56" i="27"/>
  <c r="J55" i="27"/>
  <c r="J53" i="27"/>
  <c r="J54" i="27"/>
  <c r="J52" i="27"/>
  <c r="J51" i="27"/>
  <c r="J47" i="27"/>
  <c r="J48" i="27"/>
  <c r="J49" i="27"/>
  <c r="J50" i="27"/>
  <c r="J46" i="27"/>
  <c r="J42" i="27"/>
  <c r="J43" i="27"/>
  <c r="J44" i="27"/>
  <c r="J45" i="27"/>
  <c r="J41" i="27"/>
  <c r="J40" i="27"/>
  <c r="J40" i="28" s="1"/>
  <c r="J40" i="36" s="1"/>
  <c r="J38" i="27"/>
  <c r="J39" i="27"/>
  <c r="J37" i="27"/>
  <c r="J36" i="27"/>
  <c r="J35" i="27"/>
  <c r="J33" i="27"/>
  <c r="J34" i="27"/>
  <c r="J32" i="27"/>
  <c r="J31" i="27"/>
  <c r="J27" i="27"/>
  <c r="J28" i="27"/>
  <c r="J29" i="27"/>
  <c r="J30" i="27"/>
  <c r="J26" i="27"/>
  <c r="I59" i="27"/>
  <c r="I58" i="27"/>
  <c r="I57" i="27"/>
  <c r="I56" i="27"/>
  <c r="I55" i="27"/>
  <c r="I54" i="27"/>
  <c r="I53" i="27"/>
  <c r="I52" i="27"/>
  <c r="I51" i="27"/>
  <c r="I48" i="27"/>
  <c r="I49" i="27"/>
  <c r="I50" i="27"/>
  <c r="I47" i="27"/>
  <c r="I46" i="27"/>
  <c r="I42" i="27"/>
  <c r="I43" i="27"/>
  <c r="I44" i="27"/>
  <c r="I45" i="27"/>
  <c r="I41" i="27"/>
  <c r="I37" i="27"/>
  <c r="I38" i="27"/>
  <c r="I39" i="27"/>
  <c r="I40" i="27"/>
  <c r="I36" i="27"/>
  <c r="I32" i="27"/>
  <c r="I33" i="27"/>
  <c r="I34" i="27"/>
  <c r="I35" i="27"/>
  <c r="I31" i="27"/>
  <c r="I28" i="27"/>
  <c r="I29" i="27"/>
  <c r="I30" i="27"/>
  <c r="I27" i="27"/>
  <c r="I26" i="27"/>
  <c r="J22" i="27"/>
  <c r="J23" i="27"/>
  <c r="J24" i="27"/>
  <c r="J25" i="27"/>
  <c r="J21" i="27"/>
  <c r="J17" i="27"/>
  <c r="J18" i="27"/>
  <c r="J19" i="27"/>
  <c r="J20" i="27"/>
  <c r="J16" i="27"/>
  <c r="J12" i="27"/>
  <c r="J13" i="27"/>
  <c r="J14" i="27"/>
  <c r="J15" i="27"/>
  <c r="J11" i="27"/>
  <c r="I22" i="27"/>
  <c r="I23" i="27"/>
  <c r="I24" i="27"/>
  <c r="I25" i="27"/>
  <c r="I21" i="27"/>
  <c r="I17" i="27"/>
  <c r="I18" i="27"/>
  <c r="I19" i="27"/>
  <c r="I19" i="28" s="1"/>
  <c r="I19" i="36" s="1"/>
  <c r="I20" i="27"/>
  <c r="I16" i="27"/>
  <c r="I12" i="27"/>
  <c r="I13" i="27"/>
  <c r="I14" i="27"/>
  <c r="I15" i="27"/>
  <c r="I11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8" i="28" s="1"/>
  <c r="F48" i="36" s="1"/>
  <c r="F49" i="27"/>
  <c r="F50" i="27"/>
  <c r="F55" i="27"/>
  <c r="F54" i="27"/>
  <c r="F53" i="27"/>
  <c r="F52" i="27"/>
  <c r="F51" i="27"/>
  <c r="G59" i="27"/>
  <c r="G58" i="27"/>
  <c r="G57" i="27"/>
  <c r="G56" i="27"/>
  <c r="G56" i="28" s="1"/>
  <c r="G56" i="36" s="1"/>
  <c r="G55" i="27"/>
  <c r="G54" i="27"/>
  <c r="G53" i="27"/>
  <c r="G52" i="27"/>
  <c r="G51" i="27"/>
  <c r="G47" i="27"/>
  <c r="G48" i="27"/>
  <c r="G49" i="27"/>
  <c r="G50" i="27"/>
  <c r="G46" i="27"/>
  <c r="G45" i="27"/>
  <c r="G44" i="27"/>
  <c r="G43" i="27"/>
  <c r="G42" i="27"/>
  <c r="G41" i="27"/>
  <c r="G37" i="27"/>
  <c r="G38" i="27"/>
  <c r="G39" i="27"/>
  <c r="G40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F59" i="27"/>
  <c r="F58" i="27"/>
  <c r="F57" i="27"/>
  <c r="F56" i="27"/>
  <c r="G17" i="27"/>
  <c r="G18" i="27"/>
  <c r="G19" i="27"/>
  <c r="G20" i="27"/>
  <c r="G16" i="27"/>
  <c r="G12" i="27"/>
  <c r="G13" i="27"/>
  <c r="G14" i="27"/>
  <c r="G15" i="27"/>
  <c r="G11" i="27"/>
  <c r="F27" i="27"/>
  <c r="F28" i="27"/>
  <c r="F29" i="27"/>
  <c r="F30" i="27"/>
  <c r="F26" i="27"/>
  <c r="F22" i="27"/>
  <c r="F23" i="27"/>
  <c r="F24" i="27"/>
  <c r="F25" i="27"/>
  <c r="F21" i="27"/>
  <c r="F20" i="27"/>
  <c r="F19" i="27"/>
  <c r="F18" i="27"/>
  <c r="F17" i="27"/>
  <c r="F16" i="27"/>
  <c r="F12" i="27"/>
  <c r="F13" i="27"/>
  <c r="F14" i="27"/>
  <c r="F15" i="27"/>
  <c r="F11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D42" i="27"/>
  <c r="D43" i="27"/>
  <c r="D44" i="27"/>
  <c r="D45" i="27"/>
  <c r="D21" i="27"/>
  <c r="D22" i="27"/>
  <c r="D23" i="27"/>
  <c r="D24" i="27"/>
  <c r="D25" i="27"/>
  <c r="D26" i="27"/>
  <c r="D27" i="27"/>
  <c r="D28" i="27"/>
  <c r="D29" i="27"/>
  <c r="D30" i="27"/>
  <c r="D30" i="28" s="1"/>
  <c r="D30" i="36" s="1"/>
  <c r="D31" i="27"/>
  <c r="D31" i="28" s="1"/>
  <c r="D31" i="36" s="1"/>
  <c r="D32" i="27"/>
  <c r="D33" i="27"/>
  <c r="D34" i="27"/>
  <c r="D35" i="27"/>
  <c r="D36" i="27"/>
  <c r="D37" i="27"/>
  <c r="D38" i="27"/>
  <c r="D39" i="27"/>
  <c r="D40" i="27"/>
  <c r="D41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20" i="27"/>
  <c r="D19" i="27"/>
  <c r="D18" i="27"/>
  <c r="D12" i="27"/>
  <c r="D13" i="27"/>
  <c r="D14" i="27"/>
  <c r="D15" i="27"/>
  <c r="D16" i="27"/>
  <c r="D17" i="27"/>
  <c r="D11" i="27"/>
  <c r="J8" i="27"/>
  <c r="J9" i="27"/>
  <c r="J10" i="27"/>
  <c r="I8" i="27"/>
  <c r="I9" i="27"/>
  <c r="I10" i="27"/>
  <c r="G8" i="27"/>
  <c r="G9" i="27"/>
  <c r="G10" i="27"/>
  <c r="F8" i="27"/>
  <c r="F9" i="27"/>
  <c r="F10" i="27"/>
  <c r="E9" i="27"/>
  <c r="E10" i="27"/>
  <c r="D9" i="27"/>
  <c r="D10" i="27"/>
  <c r="E8" i="27"/>
  <c r="D8" i="27"/>
  <c r="J7" i="27"/>
  <c r="J7" i="28" s="1"/>
  <c r="J7" i="36" s="1"/>
  <c r="I7" i="27"/>
  <c r="G7" i="27"/>
  <c r="F7" i="27"/>
  <c r="E7" i="27"/>
  <c r="D7" i="27"/>
  <c r="J6" i="27"/>
  <c r="I6" i="27"/>
  <c r="G6" i="27"/>
  <c r="F6" i="27"/>
  <c r="D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2" i="28" s="1"/>
  <c r="C32" i="36" s="1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" i="27"/>
  <c r="E6" i="26"/>
  <c r="F6" i="26" s="1"/>
  <c r="L6" i="26"/>
  <c r="E7" i="26"/>
  <c r="F7" i="26" s="1"/>
  <c r="L7" i="26"/>
  <c r="M8" i="26"/>
  <c r="E8" i="26"/>
  <c r="F8" i="26" s="1"/>
  <c r="L8" i="26"/>
  <c r="E9" i="26"/>
  <c r="F9" i="26" s="1"/>
  <c r="L9" i="26"/>
  <c r="E10" i="26"/>
  <c r="F10" i="26" s="1"/>
  <c r="L10" i="26"/>
  <c r="E11" i="26"/>
  <c r="F11" i="26" s="1"/>
  <c r="L11" i="26"/>
  <c r="E12" i="26"/>
  <c r="F12" i="26" s="1"/>
  <c r="L12" i="26"/>
  <c r="M12" i="26" s="1"/>
  <c r="M13" i="26"/>
  <c r="E13" i="26"/>
  <c r="F13" i="26" s="1"/>
  <c r="L13" i="26"/>
  <c r="E14" i="26"/>
  <c r="F14" i="26" s="1"/>
  <c r="L14" i="26"/>
  <c r="E15" i="26"/>
  <c r="F15" i="26" s="1"/>
  <c r="L15" i="26"/>
  <c r="M16" i="26"/>
  <c r="E16" i="26"/>
  <c r="F16" i="26" s="1"/>
  <c r="L16" i="26"/>
  <c r="E17" i="26"/>
  <c r="F17" i="26" s="1"/>
  <c r="L17" i="26"/>
  <c r="E18" i="26"/>
  <c r="F18" i="26" s="1"/>
  <c r="L18" i="26"/>
  <c r="E19" i="26"/>
  <c r="F19" i="26" s="1"/>
  <c r="L19" i="26"/>
  <c r="E20" i="26"/>
  <c r="F20" i="26" s="1"/>
  <c r="L20" i="26"/>
  <c r="M20" i="26" s="1"/>
  <c r="E21" i="26"/>
  <c r="F21" i="26" s="1"/>
  <c r="L21" i="26"/>
  <c r="E22" i="26"/>
  <c r="F22" i="26" s="1"/>
  <c r="L22" i="26"/>
  <c r="E23" i="26"/>
  <c r="F23" i="26" s="1"/>
  <c r="L23" i="26"/>
  <c r="M24" i="26"/>
  <c r="E24" i="26"/>
  <c r="F24" i="26" s="1"/>
  <c r="L24" i="26"/>
  <c r="E25" i="26"/>
  <c r="F25" i="26" s="1"/>
  <c r="L25" i="26"/>
  <c r="E26" i="26"/>
  <c r="F26" i="26" s="1"/>
  <c r="L26" i="26"/>
  <c r="E27" i="26"/>
  <c r="F27" i="26" s="1"/>
  <c r="L27" i="26"/>
  <c r="E28" i="26"/>
  <c r="F28" i="26" s="1"/>
  <c r="L28" i="26"/>
  <c r="E29" i="26"/>
  <c r="F29" i="26" s="1"/>
  <c r="L29" i="26"/>
  <c r="E30" i="26"/>
  <c r="F30" i="26" s="1"/>
  <c r="L30" i="26"/>
  <c r="E31" i="26"/>
  <c r="F31" i="26" s="1"/>
  <c r="L31" i="26"/>
  <c r="E32" i="26"/>
  <c r="F32" i="26" s="1"/>
  <c r="L32" i="26"/>
  <c r="M32" i="26" s="1"/>
  <c r="M33" i="26"/>
  <c r="E33" i="26"/>
  <c r="F33" i="26" s="1"/>
  <c r="L33" i="26"/>
  <c r="E34" i="26"/>
  <c r="F34" i="26" s="1"/>
  <c r="L34" i="26"/>
  <c r="E35" i="26"/>
  <c r="F35" i="26" s="1"/>
  <c r="L35" i="26"/>
  <c r="E36" i="26"/>
  <c r="F36" i="26" s="1"/>
  <c r="L36" i="26"/>
  <c r="M36" i="26" s="1"/>
  <c r="E37" i="26"/>
  <c r="F37" i="26" s="1"/>
  <c r="L37" i="26"/>
  <c r="M37" i="26" s="1"/>
  <c r="E38" i="26"/>
  <c r="F38" i="26" s="1"/>
  <c r="L38" i="26"/>
  <c r="E39" i="26"/>
  <c r="F39" i="26" s="1"/>
  <c r="L39" i="26"/>
  <c r="E40" i="26"/>
  <c r="F40" i="26" s="1"/>
  <c r="L40" i="26"/>
  <c r="E41" i="26"/>
  <c r="F41" i="26" s="1"/>
  <c r="L41" i="26"/>
  <c r="E42" i="26"/>
  <c r="F42" i="26" s="1"/>
  <c r="L42" i="26"/>
  <c r="E43" i="26"/>
  <c r="F43" i="26" s="1"/>
  <c r="L43" i="26"/>
  <c r="E44" i="26"/>
  <c r="F44" i="26" s="1"/>
  <c r="L44" i="26"/>
  <c r="E45" i="26"/>
  <c r="F45" i="26" s="1"/>
  <c r="L45" i="26"/>
  <c r="M45" i="26" s="1"/>
  <c r="E46" i="26"/>
  <c r="F46" i="26" s="1"/>
  <c r="L46" i="26"/>
  <c r="E47" i="26"/>
  <c r="F47" i="26" s="1"/>
  <c r="L47" i="26"/>
  <c r="E48" i="26"/>
  <c r="F48" i="26" s="1"/>
  <c r="L48" i="26"/>
  <c r="E49" i="26"/>
  <c r="F49" i="26" s="1"/>
  <c r="L49" i="26"/>
  <c r="M49" i="26" s="1"/>
  <c r="E50" i="26"/>
  <c r="F50" i="26" s="1"/>
  <c r="L50" i="26"/>
  <c r="E51" i="26"/>
  <c r="F51" i="26" s="1"/>
  <c r="L51" i="26"/>
  <c r="E52" i="26"/>
  <c r="F52" i="26" s="1"/>
  <c r="L52" i="26"/>
  <c r="E53" i="26"/>
  <c r="F53" i="26" s="1"/>
  <c r="L53" i="26"/>
  <c r="M53" i="26" s="1"/>
  <c r="E54" i="26"/>
  <c r="F54" i="26" s="1"/>
  <c r="L54" i="26"/>
  <c r="E55" i="26"/>
  <c r="F55" i="26" s="1"/>
  <c r="L55" i="26"/>
  <c r="E56" i="26"/>
  <c r="F56" i="26" s="1"/>
  <c r="L56" i="26"/>
  <c r="M56" i="26" s="1"/>
  <c r="E57" i="26"/>
  <c r="F57" i="26" s="1"/>
  <c r="L57" i="26"/>
  <c r="E58" i="26"/>
  <c r="F58" i="26" s="1"/>
  <c r="L58" i="26"/>
  <c r="E59" i="26"/>
  <c r="F59" i="26" s="1"/>
  <c r="L59" i="26"/>
  <c r="E60" i="26"/>
  <c r="F60" i="26" s="1"/>
  <c r="L60" i="26"/>
  <c r="M60" i="26" s="1"/>
  <c r="E61" i="26"/>
  <c r="F61" i="26" s="1"/>
  <c r="L61" i="26"/>
  <c r="E6" i="25"/>
  <c r="F6" i="25" s="1"/>
  <c r="L6" i="25"/>
  <c r="E7" i="25"/>
  <c r="F7" i="25" s="1"/>
  <c r="L7" i="25"/>
  <c r="E8" i="25"/>
  <c r="F8" i="25" s="1"/>
  <c r="L8" i="25"/>
  <c r="E9" i="25"/>
  <c r="F9" i="25" s="1"/>
  <c r="L9" i="25"/>
  <c r="E10" i="25"/>
  <c r="F10" i="25" s="1"/>
  <c r="L10" i="25"/>
  <c r="E11" i="25"/>
  <c r="F11" i="25" s="1"/>
  <c r="L11" i="25"/>
  <c r="E12" i="25"/>
  <c r="F12" i="25" s="1"/>
  <c r="L12" i="25"/>
  <c r="E13" i="25"/>
  <c r="F13" i="25" s="1"/>
  <c r="L13" i="25"/>
  <c r="E14" i="25"/>
  <c r="F14" i="25" s="1"/>
  <c r="L14" i="25"/>
  <c r="E15" i="25"/>
  <c r="F15" i="25" s="1"/>
  <c r="L15" i="25"/>
  <c r="E16" i="25"/>
  <c r="F16" i="25" s="1"/>
  <c r="L16" i="25"/>
  <c r="E17" i="25"/>
  <c r="F17" i="25" s="1"/>
  <c r="L17" i="25"/>
  <c r="E18" i="25"/>
  <c r="F18" i="25" s="1"/>
  <c r="L18" i="25"/>
  <c r="E19" i="25"/>
  <c r="F19" i="25" s="1"/>
  <c r="L19" i="25"/>
  <c r="E20" i="25"/>
  <c r="F20" i="25" s="1"/>
  <c r="L20" i="25"/>
  <c r="E21" i="25"/>
  <c r="F21" i="25" s="1"/>
  <c r="L21" i="25"/>
  <c r="E22" i="25"/>
  <c r="F22" i="25" s="1"/>
  <c r="L22" i="25"/>
  <c r="E23" i="25"/>
  <c r="F23" i="25" s="1"/>
  <c r="L23" i="25"/>
  <c r="E24" i="25"/>
  <c r="F24" i="25" s="1"/>
  <c r="L24" i="25"/>
  <c r="E25" i="25"/>
  <c r="F25" i="25" s="1"/>
  <c r="L25" i="25"/>
  <c r="E26" i="25"/>
  <c r="F26" i="25" s="1"/>
  <c r="L26" i="25"/>
  <c r="E27" i="25"/>
  <c r="F27" i="25" s="1"/>
  <c r="L27" i="25"/>
  <c r="E28" i="25"/>
  <c r="F28" i="25" s="1"/>
  <c r="L28" i="25"/>
  <c r="E29" i="25"/>
  <c r="F29" i="25" s="1"/>
  <c r="L29" i="25"/>
  <c r="E30" i="25"/>
  <c r="F30" i="25" s="1"/>
  <c r="L30" i="25"/>
  <c r="E31" i="25"/>
  <c r="F31" i="25" s="1"/>
  <c r="L31" i="25"/>
  <c r="E32" i="25"/>
  <c r="F32" i="25" s="1"/>
  <c r="L32" i="25"/>
  <c r="E33" i="25"/>
  <c r="F33" i="25" s="1"/>
  <c r="L33" i="25"/>
  <c r="E34" i="25"/>
  <c r="F34" i="25" s="1"/>
  <c r="L34" i="25"/>
  <c r="E35" i="25"/>
  <c r="F35" i="25" s="1"/>
  <c r="L35" i="25"/>
  <c r="E36" i="25"/>
  <c r="F36" i="25" s="1"/>
  <c r="L36" i="25"/>
  <c r="E37" i="25"/>
  <c r="F37" i="25" s="1"/>
  <c r="L37" i="25"/>
  <c r="E38" i="25"/>
  <c r="F38" i="25" s="1"/>
  <c r="L38" i="25"/>
  <c r="E39" i="25"/>
  <c r="F39" i="25" s="1"/>
  <c r="L39" i="25"/>
  <c r="E40" i="25"/>
  <c r="F40" i="25" s="1"/>
  <c r="L40" i="25"/>
  <c r="E41" i="25"/>
  <c r="F41" i="25" s="1"/>
  <c r="L41" i="25"/>
  <c r="E42" i="25"/>
  <c r="F42" i="25" s="1"/>
  <c r="L42" i="25"/>
  <c r="E43" i="25"/>
  <c r="F43" i="25" s="1"/>
  <c r="L43" i="25"/>
  <c r="E44" i="25"/>
  <c r="F44" i="25" s="1"/>
  <c r="L44" i="25"/>
  <c r="E45" i="25"/>
  <c r="F45" i="25" s="1"/>
  <c r="L45" i="25"/>
  <c r="E46" i="25"/>
  <c r="F46" i="25" s="1"/>
  <c r="L46" i="25"/>
  <c r="E47" i="25"/>
  <c r="F47" i="25" s="1"/>
  <c r="L47" i="25"/>
  <c r="E48" i="25"/>
  <c r="F48" i="25" s="1"/>
  <c r="L48" i="25"/>
  <c r="E49" i="25"/>
  <c r="F49" i="25" s="1"/>
  <c r="L49" i="25"/>
  <c r="E50" i="25"/>
  <c r="F50" i="25" s="1"/>
  <c r="L50" i="25"/>
  <c r="E51" i="25"/>
  <c r="F51" i="25" s="1"/>
  <c r="L51" i="25"/>
  <c r="E52" i="25"/>
  <c r="F52" i="25" s="1"/>
  <c r="L52" i="25"/>
  <c r="E53" i="25"/>
  <c r="F53" i="25" s="1"/>
  <c r="L53" i="25"/>
  <c r="E54" i="25"/>
  <c r="F54" i="25" s="1"/>
  <c r="L54" i="25"/>
  <c r="E55" i="25"/>
  <c r="F55" i="25" s="1"/>
  <c r="L55" i="25"/>
  <c r="E56" i="25"/>
  <c r="F56" i="25" s="1"/>
  <c r="L56" i="25"/>
  <c r="E57" i="25"/>
  <c r="F57" i="25" s="1"/>
  <c r="L57" i="25"/>
  <c r="E58" i="25"/>
  <c r="F58" i="25" s="1"/>
  <c r="L58" i="25"/>
  <c r="E59" i="25"/>
  <c r="F59" i="25" s="1"/>
  <c r="L59" i="25"/>
  <c r="E60" i="25"/>
  <c r="F60" i="25" s="1"/>
  <c r="L60" i="25"/>
  <c r="E61" i="25"/>
  <c r="F61" i="25" s="1"/>
  <c r="L61" i="25"/>
  <c r="E7" i="24"/>
  <c r="K7" i="24"/>
  <c r="E8" i="24"/>
  <c r="K8" i="24"/>
  <c r="E9" i="24"/>
  <c r="U9" i="24"/>
  <c r="E10" i="24"/>
  <c r="K10" i="24"/>
  <c r="T10" i="24"/>
  <c r="E11" i="24"/>
  <c r="U11" i="24"/>
  <c r="T11" i="24"/>
  <c r="E12" i="24"/>
  <c r="U12" i="24"/>
  <c r="T12" i="24"/>
  <c r="E13" i="24"/>
  <c r="K13" i="24"/>
  <c r="T13" i="24"/>
  <c r="E14" i="24"/>
  <c r="K14" i="24"/>
  <c r="T14" i="24"/>
  <c r="E15" i="24"/>
  <c r="K15" i="24"/>
  <c r="N15" i="24"/>
  <c r="T15" i="24"/>
  <c r="E16" i="24"/>
  <c r="K16" i="24"/>
  <c r="N16" i="24"/>
  <c r="T16" i="24"/>
  <c r="E17" i="24"/>
  <c r="K17" i="24"/>
  <c r="N17" i="24"/>
  <c r="T17" i="24"/>
  <c r="U17" i="24"/>
  <c r="V17" i="24"/>
  <c r="Y17" i="24" s="1"/>
  <c r="E18" i="24"/>
  <c r="K18" i="24"/>
  <c r="N18" i="24"/>
  <c r="T18" i="24"/>
  <c r="U18" i="24"/>
  <c r="X18" i="24" s="1"/>
  <c r="V18" i="24"/>
  <c r="Y18" i="24" s="1"/>
  <c r="E19" i="24"/>
  <c r="K19" i="24"/>
  <c r="N19" i="24"/>
  <c r="T19" i="24"/>
  <c r="U19" i="24"/>
  <c r="X19" i="24" s="1"/>
  <c r="V19" i="24"/>
  <c r="Y19" i="24" s="1"/>
  <c r="E20" i="24"/>
  <c r="K20" i="24"/>
  <c r="N20" i="24"/>
  <c r="T20" i="24"/>
  <c r="U20" i="24"/>
  <c r="X20" i="24" s="1"/>
  <c r="V20" i="24"/>
  <c r="Y20" i="24" s="1"/>
  <c r="E21" i="24"/>
  <c r="H21" i="24"/>
  <c r="K21" i="24"/>
  <c r="N21" i="24"/>
  <c r="T21" i="24"/>
  <c r="U21" i="24"/>
  <c r="X21" i="24" s="1"/>
  <c r="V21" i="24"/>
  <c r="Y21" i="24" s="1"/>
  <c r="E22" i="24"/>
  <c r="H22" i="24"/>
  <c r="K22" i="24"/>
  <c r="N22" i="24"/>
  <c r="Q22" i="24"/>
  <c r="T22" i="24"/>
  <c r="U22" i="24"/>
  <c r="V22" i="24"/>
  <c r="Y22" i="24" s="1"/>
  <c r="E23" i="24"/>
  <c r="H23" i="24"/>
  <c r="K23" i="24"/>
  <c r="N23" i="24"/>
  <c r="Q23" i="24"/>
  <c r="T23" i="24"/>
  <c r="U23" i="24"/>
  <c r="V23" i="24"/>
  <c r="Y23" i="24" s="1"/>
  <c r="E24" i="24"/>
  <c r="H24" i="24"/>
  <c r="K24" i="24"/>
  <c r="N24" i="24"/>
  <c r="Q24" i="24"/>
  <c r="T24" i="24"/>
  <c r="U24" i="24"/>
  <c r="X24" i="24" s="1"/>
  <c r="V24" i="24"/>
  <c r="Y24" i="24" s="1"/>
  <c r="E25" i="24"/>
  <c r="H25" i="24"/>
  <c r="K25" i="24"/>
  <c r="N25" i="24"/>
  <c r="Q25" i="24"/>
  <c r="T25" i="24"/>
  <c r="U25" i="24"/>
  <c r="X25" i="24" s="1"/>
  <c r="V25" i="24"/>
  <c r="E26" i="24"/>
  <c r="H26" i="24"/>
  <c r="K26" i="24"/>
  <c r="N26" i="24"/>
  <c r="Q26" i="24"/>
  <c r="T26" i="24"/>
  <c r="U26" i="24"/>
  <c r="X26" i="24" s="1"/>
  <c r="V26" i="24"/>
  <c r="E27" i="24"/>
  <c r="H27" i="24"/>
  <c r="K27" i="24"/>
  <c r="N27" i="24"/>
  <c r="Q27" i="24"/>
  <c r="T27" i="24"/>
  <c r="U27" i="24"/>
  <c r="V27" i="24"/>
  <c r="Y27" i="24" s="1"/>
  <c r="E28" i="24"/>
  <c r="H28" i="24"/>
  <c r="K28" i="24"/>
  <c r="N28" i="24"/>
  <c r="Q28" i="24"/>
  <c r="T28" i="24"/>
  <c r="U28" i="24"/>
  <c r="V28" i="24"/>
  <c r="Y28" i="24" s="1"/>
  <c r="E29" i="24"/>
  <c r="H29" i="24"/>
  <c r="K29" i="24"/>
  <c r="N29" i="24"/>
  <c r="Q29" i="24"/>
  <c r="T29" i="24"/>
  <c r="U29" i="24"/>
  <c r="X29" i="24" s="1"/>
  <c r="V29" i="24"/>
  <c r="Y29" i="24" s="1"/>
  <c r="E30" i="24"/>
  <c r="H30" i="24"/>
  <c r="K30" i="24"/>
  <c r="N30" i="24"/>
  <c r="Q30" i="24"/>
  <c r="T30" i="24"/>
  <c r="U30" i="24"/>
  <c r="V30" i="24"/>
  <c r="Y30" i="24" s="1"/>
  <c r="E31" i="24"/>
  <c r="H31" i="24"/>
  <c r="K31" i="24"/>
  <c r="N31" i="24"/>
  <c r="Q31" i="24"/>
  <c r="T31" i="24"/>
  <c r="U31" i="24"/>
  <c r="V31" i="24"/>
  <c r="Y31" i="24" s="1"/>
  <c r="E32" i="24"/>
  <c r="K32" i="24"/>
  <c r="Q32" i="24"/>
  <c r="T32" i="24"/>
  <c r="U32" i="24"/>
  <c r="V32" i="24"/>
  <c r="Y32" i="24" s="1"/>
  <c r="E33" i="24"/>
  <c r="K33" i="24"/>
  <c r="Q33" i="24"/>
  <c r="T33" i="24"/>
  <c r="U33" i="24"/>
  <c r="V33" i="24"/>
  <c r="Y33" i="24" s="1"/>
  <c r="E34" i="24"/>
  <c r="K34" i="24" s="1"/>
  <c r="W34" i="24" s="1"/>
  <c r="Z34" i="24" s="1"/>
  <c r="E35" i="24"/>
  <c r="K35" i="24" s="1"/>
  <c r="W35" i="24" s="1"/>
  <c r="Z35" i="24" s="1"/>
  <c r="E36" i="24"/>
  <c r="K36" i="24" s="1"/>
  <c r="W36" i="24" s="1"/>
  <c r="Z36" i="24" s="1"/>
  <c r="E37" i="24"/>
  <c r="K37" i="24" s="1"/>
  <c r="W37" i="24" s="1"/>
  <c r="Z37" i="24" s="1"/>
  <c r="E38" i="24"/>
  <c r="K38" i="24" s="1"/>
  <c r="W38" i="24" s="1"/>
  <c r="Z38" i="24" s="1"/>
  <c r="E39" i="24"/>
  <c r="K39" i="24" s="1"/>
  <c r="W39" i="24" s="1"/>
  <c r="Z39" i="24" s="1"/>
  <c r="E40" i="24"/>
  <c r="K40" i="24" s="1"/>
  <c r="W40" i="24" s="1"/>
  <c r="Z40" i="24" s="1"/>
  <c r="E41" i="24"/>
  <c r="K41" i="24" s="1"/>
  <c r="W41" i="24" s="1"/>
  <c r="Z41" i="24" s="1"/>
  <c r="E42" i="24"/>
  <c r="K42" i="24" s="1"/>
  <c r="W42" i="24" s="1"/>
  <c r="Z42" i="24" s="1"/>
  <c r="E43" i="24"/>
  <c r="K43" i="24" s="1"/>
  <c r="W43" i="24" s="1"/>
  <c r="Z43" i="24" s="1"/>
  <c r="E44" i="24"/>
  <c r="K44" i="24" s="1"/>
  <c r="W44" i="24" s="1"/>
  <c r="Z44" i="24" s="1"/>
  <c r="E45" i="24"/>
  <c r="K45" i="24" s="1"/>
  <c r="W45" i="24" s="1"/>
  <c r="Z45" i="24" s="1"/>
  <c r="E46" i="24"/>
  <c r="K46" i="24" s="1"/>
  <c r="W46" i="24" s="1"/>
  <c r="Z46" i="24" s="1"/>
  <c r="E47" i="24"/>
  <c r="K47" i="24" s="1"/>
  <c r="W47" i="24" s="1"/>
  <c r="Z47" i="24" s="1"/>
  <c r="E48" i="24"/>
  <c r="K48" i="24" s="1"/>
  <c r="W48" i="24" s="1"/>
  <c r="Z48" i="24" s="1"/>
  <c r="E49" i="24"/>
  <c r="K49" i="24" s="1"/>
  <c r="W49" i="24" s="1"/>
  <c r="Z49" i="24" s="1"/>
  <c r="E50" i="24"/>
  <c r="K50" i="24" s="1"/>
  <c r="W50" i="24" s="1"/>
  <c r="Z50" i="24" s="1"/>
  <c r="E51" i="24"/>
  <c r="K51" i="24" s="1"/>
  <c r="W51" i="24" s="1"/>
  <c r="Z51" i="24" s="1"/>
  <c r="E52" i="24"/>
  <c r="K52" i="24" s="1"/>
  <c r="W52" i="24" s="1"/>
  <c r="Z52" i="24" s="1"/>
  <c r="E53" i="24"/>
  <c r="K53" i="24" s="1"/>
  <c r="W53" i="24" s="1"/>
  <c r="Z53" i="24" s="1"/>
  <c r="E54" i="24"/>
  <c r="K54" i="24" s="1"/>
  <c r="W54" i="24" s="1"/>
  <c r="Z54" i="24" s="1"/>
  <c r="E55" i="24"/>
  <c r="K55" i="24" s="1"/>
  <c r="W55" i="24" s="1"/>
  <c r="Z55" i="24" s="1"/>
  <c r="E56" i="24"/>
  <c r="K56" i="24" s="1"/>
  <c r="W56" i="24" s="1"/>
  <c r="Z56" i="24" s="1"/>
  <c r="E57" i="24"/>
  <c r="K57" i="24" s="1"/>
  <c r="W57" i="24" s="1"/>
  <c r="Z57" i="24" s="1"/>
  <c r="E58" i="24"/>
  <c r="K58" i="24" s="1"/>
  <c r="W58" i="24" s="1"/>
  <c r="Z58" i="24" s="1"/>
  <c r="E59" i="24"/>
  <c r="K59" i="24" s="1"/>
  <c r="W59" i="24" s="1"/>
  <c r="Z59" i="24" s="1"/>
  <c r="F7" i="23"/>
  <c r="H7" i="23" s="1"/>
  <c r="J7" i="23" s="1"/>
  <c r="O7" i="23"/>
  <c r="F8" i="23"/>
  <c r="H8" i="23" s="1"/>
  <c r="J8" i="23" s="1"/>
  <c r="O8" i="23"/>
  <c r="F9" i="23"/>
  <c r="H9" i="23" s="1"/>
  <c r="J9" i="23" s="1"/>
  <c r="O9" i="23"/>
  <c r="F10" i="23"/>
  <c r="H10" i="23" s="1"/>
  <c r="J10" i="23" s="1"/>
  <c r="O10" i="23"/>
  <c r="F11" i="23"/>
  <c r="H11" i="23" s="1"/>
  <c r="J11" i="23" s="1"/>
  <c r="O11" i="23"/>
  <c r="F12" i="23"/>
  <c r="H12" i="23" s="1"/>
  <c r="J12" i="23" s="1"/>
  <c r="O12" i="23"/>
  <c r="F13" i="23"/>
  <c r="H13" i="23" s="1"/>
  <c r="J13" i="23" s="1"/>
  <c r="O13" i="23"/>
  <c r="F14" i="23"/>
  <c r="H14" i="23" s="1"/>
  <c r="J14" i="23" s="1"/>
  <c r="O14" i="23"/>
  <c r="F15" i="23"/>
  <c r="H15" i="23" s="1"/>
  <c r="J15" i="23" s="1"/>
  <c r="O15" i="23"/>
  <c r="F16" i="23"/>
  <c r="H16" i="23" s="1"/>
  <c r="J16" i="23" s="1"/>
  <c r="O16" i="23"/>
  <c r="F17" i="23"/>
  <c r="H17" i="23" s="1"/>
  <c r="J17" i="23" s="1"/>
  <c r="O17" i="23"/>
  <c r="F18" i="23"/>
  <c r="H18" i="23" s="1"/>
  <c r="J18" i="23" s="1"/>
  <c r="O18" i="23"/>
  <c r="F19" i="23"/>
  <c r="H19" i="23" s="1"/>
  <c r="J19" i="23" s="1"/>
  <c r="O19" i="23"/>
  <c r="F20" i="23"/>
  <c r="H20" i="23" s="1"/>
  <c r="J20" i="23" s="1"/>
  <c r="O20" i="23"/>
  <c r="F21" i="23"/>
  <c r="H21" i="23" s="1"/>
  <c r="J21" i="23" s="1"/>
  <c r="O21" i="23"/>
  <c r="F22" i="23"/>
  <c r="H22" i="23" s="1"/>
  <c r="J22" i="23" s="1"/>
  <c r="O22" i="23"/>
  <c r="F23" i="23"/>
  <c r="H23" i="23" s="1"/>
  <c r="J23" i="23" s="1"/>
  <c r="O23" i="23"/>
  <c r="F24" i="23"/>
  <c r="H24" i="23" s="1"/>
  <c r="J24" i="23" s="1"/>
  <c r="O24" i="23"/>
  <c r="F25" i="23"/>
  <c r="H25" i="23" s="1"/>
  <c r="J25" i="23" s="1"/>
  <c r="O25" i="23"/>
  <c r="F26" i="23"/>
  <c r="H26" i="23" s="1"/>
  <c r="J26" i="23" s="1"/>
  <c r="O26" i="23"/>
  <c r="F27" i="23"/>
  <c r="H27" i="23" s="1"/>
  <c r="J27" i="23" s="1"/>
  <c r="O27" i="23"/>
  <c r="P28" i="23"/>
  <c r="F28" i="23"/>
  <c r="H28" i="23" s="1"/>
  <c r="J28" i="23" s="1"/>
  <c r="O28" i="23"/>
  <c r="F29" i="23"/>
  <c r="H29" i="23" s="1"/>
  <c r="J29" i="23" s="1"/>
  <c r="O29" i="23"/>
  <c r="F30" i="23"/>
  <c r="H30" i="23" s="1"/>
  <c r="J30" i="23" s="1"/>
  <c r="O30" i="23"/>
  <c r="F31" i="23"/>
  <c r="H31" i="23" s="1"/>
  <c r="J31" i="23" s="1"/>
  <c r="O31" i="23"/>
  <c r="P32" i="23"/>
  <c r="F32" i="23"/>
  <c r="H32" i="23" s="1"/>
  <c r="J32" i="23" s="1"/>
  <c r="O32" i="23"/>
  <c r="F33" i="23"/>
  <c r="H33" i="23" s="1"/>
  <c r="J33" i="23" s="1"/>
  <c r="O33" i="23"/>
  <c r="F34" i="23"/>
  <c r="H34" i="23" s="1"/>
  <c r="J34" i="23" s="1"/>
  <c r="O34" i="23"/>
  <c r="F35" i="23"/>
  <c r="H35" i="23" s="1"/>
  <c r="J35" i="23" s="1"/>
  <c r="O35" i="23"/>
  <c r="F36" i="23"/>
  <c r="H36" i="23" s="1"/>
  <c r="J36" i="23" s="1"/>
  <c r="O36" i="23"/>
  <c r="F37" i="23"/>
  <c r="H37" i="23" s="1"/>
  <c r="J37" i="23" s="1"/>
  <c r="O37" i="23"/>
  <c r="F38" i="23"/>
  <c r="H38" i="23" s="1"/>
  <c r="J38" i="23" s="1"/>
  <c r="O38" i="23"/>
  <c r="F39" i="23"/>
  <c r="H39" i="23" s="1"/>
  <c r="J39" i="23" s="1"/>
  <c r="O39" i="23"/>
  <c r="F40" i="23"/>
  <c r="H40" i="23" s="1"/>
  <c r="J40" i="23" s="1"/>
  <c r="O40" i="23"/>
  <c r="F41" i="23"/>
  <c r="H41" i="23" s="1"/>
  <c r="J41" i="23" s="1"/>
  <c r="O41" i="23"/>
  <c r="F42" i="23"/>
  <c r="H42" i="23" s="1"/>
  <c r="J42" i="23" s="1"/>
  <c r="O42" i="23"/>
  <c r="F43" i="23"/>
  <c r="H43" i="23" s="1"/>
  <c r="J43" i="23" s="1"/>
  <c r="O43" i="23"/>
  <c r="F44" i="23"/>
  <c r="H44" i="23" s="1"/>
  <c r="J44" i="23" s="1"/>
  <c r="O44" i="23"/>
  <c r="F45" i="23"/>
  <c r="H45" i="23" s="1"/>
  <c r="J45" i="23" s="1"/>
  <c r="O45" i="23"/>
  <c r="F46" i="23"/>
  <c r="H46" i="23" s="1"/>
  <c r="J46" i="23" s="1"/>
  <c r="O46" i="23"/>
  <c r="F47" i="23"/>
  <c r="H47" i="23" s="1"/>
  <c r="J47" i="23" s="1"/>
  <c r="O47" i="23"/>
  <c r="F48" i="23"/>
  <c r="H48" i="23" s="1"/>
  <c r="J48" i="23" s="1"/>
  <c r="O48" i="23"/>
  <c r="F49" i="23"/>
  <c r="H49" i="23" s="1"/>
  <c r="J49" i="23" s="1"/>
  <c r="O49" i="23"/>
  <c r="F50" i="23"/>
  <c r="H50" i="23" s="1"/>
  <c r="J50" i="23" s="1"/>
  <c r="O50" i="23"/>
  <c r="F51" i="23"/>
  <c r="H51" i="23" s="1"/>
  <c r="J51" i="23" s="1"/>
  <c r="O51" i="23"/>
  <c r="F52" i="23"/>
  <c r="H52" i="23" s="1"/>
  <c r="J52" i="23" s="1"/>
  <c r="O52" i="23"/>
  <c r="F53" i="23"/>
  <c r="H53" i="23" s="1"/>
  <c r="J53" i="23" s="1"/>
  <c r="O53" i="23"/>
  <c r="F54" i="23"/>
  <c r="H54" i="23" s="1"/>
  <c r="J54" i="23" s="1"/>
  <c r="O54" i="23"/>
  <c r="F55" i="23"/>
  <c r="H55" i="23" s="1"/>
  <c r="J55" i="23" s="1"/>
  <c r="O55" i="23"/>
  <c r="F56" i="23"/>
  <c r="H56" i="23" s="1"/>
  <c r="J56" i="23" s="1"/>
  <c r="O56" i="23"/>
  <c r="F57" i="23"/>
  <c r="H57" i="23" s="1"/>
  <c r="J57" i="23" s="1"/>
  <c r="O57" i="23"/>
  <c r="F58" i="23"/>
  <c r="H58" i="23" s="1"/>
  <c r="J58" i="23" s="1"/>
  <c r="O58" i="23"/>
  <c r="F59" i="23"/>
  <c r="H59" i="23" s="1"/>
  <c r="J59" i="23" s="1"/>
  <c r="O59" i="23"/>
  <c r="F60" i="23"/>
  <c r="H60" i="23" s="1"/>
  <c r="J60" i="23" s="1"/>
  <c r="O60" i="23"/>
  <c r="F61" i="23"/>
  <c r="H61" i="23" s="1"/>
  <c r="J61" i="23" s="1"/>
  <c r="O61" i="23"/>
  <c r="F62" i="23"/>
  <c r="H62" i="23" s="1"/>
  <c r="J62" i="23" s="1"/>
  <c r="O62" i="23"/>
  <c r="F63" i="23"/>
  <c r="H63" i="23" s="1"/>
  <c r="J63" i="23" s="1"/>
  <c r="O63" i="23"/>
  <c r="F64" i="23"/>
  <c r="H64" i="23" s="1"/>
  <c r="J64" i="23" s="1"/>
  <c r="O64" i="23"/>
  <c r="F65" i="23"/>
  <c r="H65" i="23" s="1"/>
  <c r="J65" i="23" s="1"/>
  <c r="O65" i="23"/>
  <c r="F66" i="23"/>
  <c r="H66" i="23" s="1"/>
  <c r="J66" i="23" s="1"/>
  <c r="O66" i="23"/>
  <c r="H6" i="1"/>
  <c r="H7" i="1"/>
  <c r="H7" i="27" s="1"/>
  <c r="H8" i="1"/>
  <c r="H8" i="27" s="1"/>
  <c r="H9" i="1"/>
  <c r="H9" i="27" s="1"/>
  <c r="H10" i="1"/>
  <c r="H10" i="27" s="1"/>
  <c r="H11" i="1"/>
  <c r="H11" i="27" s="1"/>
  <c r="H12" i="1"/>
  <c r="H13" i="1"/>
  <c r="H13" i="27" s="1"/>
  <c r="H14" i="1"/>
  <c r="H14" i="27" s="1"/>
  <c r="H15" i="1"/>
  <c r="H15" i="27" s="1"/>
  <c r="H16" i="1"/>
  <c r="H17" i="1"/>
  <c r="H18" i="1"/>
  <c r="H18" i="27" s="1"/>
  <c r="H19" i="1"/>
  <c r="H19" i="27" s="1"/>
  <c r="H20" i="1"/>
  <c r="H20" i="27" s="1"/>
  <c r="H21" i="1"/>
  <c r="H22" i="1"/>
  <c r="H22" i="27" s="1"/>
  <c r="H23" i="1"/>
  <c r="H23" i="27" s="1"/>
  <c r="H24" i="1"/>
  <c r="H24" i="27" s="1"/>
  <c r="H25" i="1"/>
  <c r="H26" i="1"/>
  <c r="H26" i="27" s="1"/>
  <c r="H27" i="1"/>
  <c r="H27" i="27" s="1"/>
  <c r="H28" i="1"/>
  <c r="H29" i="1"/>
  <c r="H30" i="1"/>
  <c r="H30" i="27" s="1"/>
  <c r="H31" i="1"/>
  <c r="H31" i="27" s="1"/>
  <c r="H32" i="1"/>
  <c r="H32" i="27" s="1"/>
  <c r="H33" i="1"/>
  <c r="H34" i="1"/>
  <c r="H35" i="1"/>
  <c r="H35" i="27" s="1"/>
  <c r="H36" i="1"/>
  <c r="H36" i="27" s="1"/>
  <c r="H37" i="1"/>
  <c r="H37" i="27" s="1"/>
  <c r="H38" i="1"/>
  <c r="H39" i="1"/>
  <c r="H39" i="27" s="1"/>
  <c r="H40" i="1"/>
  <c r="H40" i="27" s="1"/>
  <c r="H41" i="1"/>
  <c r="H41" i="27" s="1"/>
  <c r="H42" i="1"/>
  <c r="H43" i="1"/>
  <c r="H43" i="27" s="1"/>
  <c r="H44" i="1"/>
  <c r="K44" i="1" s="1"/>
  <c r="K44" i="27" s="1"/>
  <c r="H45" i="1"/>
  <c r="H45" i="27" s="1"/>
  <c r="H46" i="1"/>
  <c r="H47" i="1"/>
  <c r="H47" i="27" s="1"/>
  <c r="H48" i="1"/>
  <c r="H48" i="27" s="1"/>
  <c r="H49" i="1"/>
  <c r="H49" i="27" s="1"/>
  <c r="H50" i="1"/>
  <c r="H51" i="1"/>
  <c r="H51" i="27" s="1"/>
  <c r="H52" i="1"/>
  <c r="H52" i="27" s="1"/>
  <c r="H53" i="1"/>
  <c r="H53" i="27" s="1"/>
  <c r="H54" i="1"/>
  <c r="H54" i="27" s="1"/>
  <c r="H55" i="1"/>
  <c r="H55" i="27" s="1"/>
  <c r="H56" i="1"/>
  <c r="H56" i="27" s="1"/>
  <c r="H57" i="1"/>
  <c r="K57" i="1" s="1"/>
  <c r="K57" i="27" s="1"/>
  <c r="H58" i="1"/>
  <c r="H58" i="27" s="1"/>
  <c r="H59" i="1"/>
  <c r="H59" i="27" s="1"/>
  <c r="G6" i="39"/>
  <c r="J6" i="39" s="1"/>
  <c r="G7" i="39"/>
  <c r="J7" i="39" s="1"/>
  <c r="G8" i="39"/>
  <c r="J8" i="39" s="1"/>
  <c r="G9" i="39"/>
  <c r="J9" i="39" s="1"/>
  <c r="G10" i="39"/>
  <c r="J10" i="39" s="1"/>
  <c r="G11" i="39"/>
  <c r="J11" i="39" s="1"/>
  <c r="G12" i="39"/>
  <c r="J12" i="39" s="1"/>
  <c r="G13" i="39"/>
  <c r="J13" i="39" s="1"/>
  <c r="G14" i="39"/>
  <c r="J14" i="39" s="1"/>
  <c r="G15" i="39"/>
  <c r="J15" i="39" s="1"/>
  <c r="G16" i="39"/>
  <c r="J16" i="39" s="1"/>
  <c r="G17" i="39"/>
  <c r="J17" i="39" s="1"/>
  <c r="G18" i="39"/>
  <c r="J18" i="39" s="1"/>
  <c r="G19" i="39"/>
  <c r="J19" i="39" s="1"/>
  <c r="G20" i="39"/>
  <c r="J20" i="39" s="1"/>
  <c r="G21" i="39"/>
  <c r="J21" i="39" s="1"/>
  <c r="G22" i="39"/>
  <c r="J22" i="39" s="1"/>
  <c r="G23" i="39"/>
  <c r="J23" i="39" s="1"/>
  <c r="G24" i="39"/>
  <c r="J24" i="39" s="1"/>
  <c r="G25" i="39"/>
  <c r="J25" i="39" s="1"/>
  <c r="G26" i="39"/>
  <c r="J26" i="39" s="1"/>
  <c r="G27" i="39"/>
  <c r="J27" i="39"/>
  <c r="G28" i="39"/>
  <c r="J28" i="39" s="1"/>
  <c r="G29" i="39"/>
  <c r="J29" i="39" s="1"/>
  <c r="G30" i="39"/>
  <c r="J30" i="39" s="1"/>
  <c r="G31" i="39"/>
  <c r="J31" i="39" s="1"/>
  <c r="G32" i="39"/>
  <c r="J32" i="39" s="1"/>
  <c r="G33" i="39"/>
  <c r="J33" i="39" s="1"/>
  <c r="G34" i="39"/>
  <c r="J34" i="39" s="1"/>
  <c r="G35" i="39"/>
  <c r="J35" i="39" s="1"/>
  <c r="G36" i="39"/>
  <c r="J36" i="39" s="1"/>
  <c r="G37" i="39"/>
  <c r="J37" i="39" s="1"/>
  <c r="G38" i="39"/>
  <c r="J38" i="39" s="1"/>
  <c r="G39" i="39"/>
  <c r="J39" i="39" s="1"/>
  <c r="G40" i="39"/>
  <c r="J40" i="39" s="1"/>
  <c r="G41" i="39"/>
  <c r="J41" i="39" s="1"/>
  <c r="G42" i="39"/>
  <c r="J42" i="39" s="1"/>
  <c r="G43" i="39"/>
  <c r="J43" i="39" s="1"/>
  <c r="G44" i="39"/>
  <c r="J44" i="39" s="1"/>
  <c r="G45" i="39"/>
  <c r="J45" i="39" s="1"/>
  <c r="G46" i="39"/>
  <c r="J46" i="39" s="1"/>
  <c r="G47" i="39"/>
  <c r="J47" i="39"/>
  <c r="G48" i="39"/>
  <c r="J48" i="39" s="1"/>
  <c r="G49" i="39"/>
  <c r="J49" i="39" s="1"/>
  <c r="G50" i="39"/>
  <c r="J50" i="39" s="1"/>
  <c r="G51" i="39"/>
  <c r="J51" i="39" s="1"/>
  <c r="G52" i="39"/>
  <c r="J52" i="39" s="1"/>
  <c r="G53" i="39"/>
  <c r="J53" i="39" s="1"/>
  <c r="G54" i="39"/>
  <c r="J54" i="39" s="1"/>
  <c r="G55" i="39"/>
  <c r="J55" i="39" s="1"/>
  <c r="G56" i="39"/>
  <c r="J56" i="39" s="1"/>
  <c r="G57" i="39"/>
  <c r="J57" i="39" s="1"/>
  <c r="G58" i="39"/>
  <c r="G59" i="39"/>
  <c r="G60" i="39"/>
  <c r="G61" i="39"/>
  <c r="G62" i="39"/>
  <c r="J6" i="28"/>
  <c r="J6" i="36" s="1"/>
  <c r="F11" i="28"/>
  <c r="F11" i="36" s="1"/>
  <c r="E14" i="28"/>
  <c r="E14" i="36" s="1"/>
  <c r="D16" i="28"/>
  <c r="D16" i="36" s="1"/>
  <c r="I17" i="28"/>
  <c r="I17" i="36" s="1"/>
  <c r="G20" i="28"/>
  <c r="G20" i="36" s="1"/>
  <c r="I21" i="28"/>
  <c r="I21" i="36" s="1"/>
  <c r="I24" i="28"/>
  <c r="I24" i="36" s="1"/>
  <c r="C25" i="28"/>
  <c r="C25" i="36" s="1"/>
  <c r="I27" i="28"/>
  <c r="I27" i="36" s="1"/>
  <c r="J28" i="28"/>
  <c r="J28" i="36" s="1"/>
  <c r="I29" i="28"/>
  <c r="I29" i="36" s="1"/>
  <c r="G35" i="28"/>
  <c r="G35" i="36" s="1"/>
  <c r="C36" i="28"/>
  <c r="C36" i="36" s="1"/>
  <c r="D37" i="28"/>
  <c r="D37" i="36" s="1"/>
  <c r="D38" i="28"/>
  <c r="D38" i="36" s="1"/>
  <c r="C45" i="28"/>
  <c r="C45" i="36" s="1"/>
  <c r="E49" i="28"/>
  <c r="E49" i="36" s="1"/>
  <c r="C50" i="28"/>
  <c r="C50" i="36" s="1"/>
  <c r="I52" i="28"/>
  <c r="I52" i="36" s="1"/>
  <c r="J53" i="28"/>
  <c r="J53" i="36" s="1"/>
  <c r="J58" i="28"/>
  <c r="J58" i="36" s="1"/>
  <c r="K73" i="28"/>
  <c r="E15" i="28" l="1"/>
  <c r="E15" i="36" s="1"/>
  <c r="F41" i="28"/>
  <c r="F41" i="36" s="1"/>
  <c r="G26" i="28"/>
  <c r="G26" i="36" s="1"/>
  <c r="D42" i="28"/>
  <c r="D42" i="36" s="1"/>
  <c r="E12" i="28"/>
  <c r="E12" i="36" s="1"/>
  <c r="F46" i="28"/>
  <c r="F46" i="36" s="1"/>
  <c r="E34" i="28"/>
  <c r="E34" i="36" s="1"/>
  <c r="E22" i="28"/>
  <c r="E22" i="36" s="1"/>
  <c r="F44" i="28"/>
  <c r="F44" i="36" s="1"/>
  <c r="D57" i="28"/>
  <c r="D57" i="36" s="1"/>
  <c r="J17" i="28"/>
  <c r="J17" i="36" s="1"/>
  <c r="E45" i="28"/>
  <c r="E45" i="36" s="1"/>
  <c r="I15" i="28"/>
  <c r="I15" i="36" s="1"/>
  <c r="M9" i="26"/>
  <c r="AC34" i="24"/>
  <c r="P24" i="23"/>
  <c r="G15" i="28"/>
  <c r="G15" i="36" s="1"/>
  <c r="G11" i="28"/>
  <c r="G11" i="36" s="1"/>
  <c r="J45" i="28"/>
  <c r="J45" i="36" s="1"/>
  <c r="M48" i="26"/>
  <c r="M44" i="26"/>
  <c r="M40" i="26"/>
  <c r="I45" i="28"/>
  <c r="I45" i="36" s="1"/>
  <c r="M34" i="26"/>
  <c r="M6" i="26"/>
  <c r="E25" i="28"/>
  <c r="E25" i="36" s="1"/>
  <c r="I25" i="28"/>
  <c r="I25" i="36" s="1"/>
  <c r="G25" i="28"/>
  <c r="G25" i="36" s="1"/>
  <c r="C11" i="28"/>
  <c r="C11" i="36" s="1"/>
  <c r="C12" i="28"/>
  <c r="C12" i="36" s="1"/>
  <c r="I11" i="28"/>
  <c r="I11" i="36" s="1"/>
  <c r="C37" i="28"/>
  <c r="C37" i="36" s="1"/>
  <c r="E37" i="28"/>
  <c r="E37" i="36" s="1"/>
  <c r="D15" i="28"/>
  <c r="D15" i="36" s="1"/>
  <c r="I34" i="28"/>
  <c r="I34" i="36" s="1"/>
  <c r="C15" i="28"/>
  <c r="C15" i="36" s="1"/>
  <c r="E10" i="28"/>
  <c r="E10" i="36" s="1"/>
  <c r="E33" i="28"/>
  <c r="E33" i="36" s="1"/>
  <c r="E9" i="28"/>
  <c r="E9" i="36" s="1"/>
  <c r="K14" i="1"/>
  <c r="K14" i="27" s="1"/>
  <c r="K14" i="28" s="1"/>
  <c r="K14" i="36" s="1"/>
  <c r="K9" i="1"/>
  <c r="K9" i="27" s="1"/>
  <c r="K9" i="28" s="1"/>
  <c r="K9" i="36" s="1"/>
  <c r="K10" i="1"/>
  <c r="K10" i="27" s="1"/>
  <c r="K10" i="28" s="1"/>
  <c r="K10" i="36" s="1"/>
  <c r="K13" i="1"/>
  <c r="K13" i="27" s="1"/>
  <c r="K13" i="28" s="1"/>
  <c r="K13" i="36" s="1"/>
  <c r="H15" i="28"/>
  <c r="H15" i="36" s="1"/>
  <c r="M30" i="26"/>
  <c r="F15" i="28"/>
  <c r="F15" i="36" s="1"/>
  <c r="I37" i="28"/>
  <c r="I37" i="36" s="1"/>
  <c r="G40" i="28"/>
  <c r="G40" i="36" s="1"/>
  <c r="I28" i="28"/>
  <c r="I28" i="36" s="1"/>
  <c r="AB20" i="24"/>
  <c r="J16" i="28"/>
  <c r="J16" i="36" s="1"/>
  <c r="C34" i="28"/>
  <c r="C34" i="36" s="1"/>
  <c r="G14" i="28"/>
  <c r="G14" i="36" s="1"/>
  <c r="F53" i="28"/>
  <c r="F53" i="36" s="1"/>
  <c r="G16" i="28"/>
  <c r="G16" i="36" s="1"/>
  <c r="E46" i="28"/>
  <c r="E46" i="36" s="1"/>
  <c r="J34" i="28"/>
  <c r="J34" i="36" s="1"/>
  <c r="H14" i="28"/>
  <c r="H14" i="36" s="1"/>
  <c r="D46" i="28"/>
  <c r="D46" i="36" s="1"/>
  <c r="G45" i="28"/>
  <c r="G45" i="36" s="1"/>
  <c r="C46" i="28"/>
  <c r="C46" i="36" s="1"/>
  <c r="C14" i="28"/>
  <c r="C14" i="36" s="1"/>
  <c r="C38" i="28"/>
  <c r="C38" i="36" s="1"/>
  <c r="G50" i="28"/>
  <c r="G50" i="36" s="1"/>
  <c r="J46" i="28"/>
  <c r="J46" i="36" s="1"/>
  <c r="P34" i="23"/>
  <c r="P30" i="23"/>
  <c r="P26" i="23"/>
  <c r="P22" i="23"/>
  <c r="P18" i="23"/>
  <c r="P14" i="23"/>
  <c r="F14" i="28"/>
  <c r="F14" i="36" s="1"/>
  <c r="D14" i="28"/>
  <c r="D14" i="36" s="1"/>
  <c r="G44" i="28"/>
  <c r="G44" i="36" s="1"/>
  <c r="E50" i="28"/>
  <c r="E50" i="36" s="1"/>
  <c r="J50" i="28"/>
  <c r="J50" i="36" s="1"/>
  <c r="E58" i="28"/>
  <c r="E58" i="36" s="1"/>
  <c r="H30" i="28"/>
  <c r="H30" i="36" s="1"/>
  <c r="AA24" i="24"/>
  <c r="E38" i="28"/>
  <c r="E38" i="36" s="1"/>
  <c r="D26" i="28"/>
  <c r="D26" i="36" s="1"/>
  <c r="AA25" i="24"/>
  <c r="G49" i="28"/>
  <c r="G49" i="36" s="1"/>
  <c r="E26" i="28"/>
  <c r="E26" i="36" s="1"/>
  <c r="AB31" i="24"/>
  <c r="AB23" i="24"/>
  <c r="I38" i="28"/>
  <c r="I38" i="36" s="1"/>
  <c r="K11" i="1"/>
  <c r="K11" i="27" s="1"/>
  <c r="K11" i="28" s="1"/>
  <c r="K11" i="36" s="1"/>
  <c r="K45" i="1"/>
  <c r="K45" i="27" s="1"/>
  <c r="K45" i="28" s="1"/>
  <c r="K45" i="36" s="1"/>
  <c r="K8" i="1"/>
  <c r="K8" i="27" s="1"/>
  <c r="K8" i="28" s="1"/>
  <c r="K8" i="36" s="1"/>
  <c r="K15" i="1"/>
  <c r="K15" i="27" s="1"/>
  <c r="K15" i="28" s="1"/>
  <c r="K15" i="36" s="1"/>
  <c r="H8" i="28"/>
  <c r="H8" i="36" s="1"/>
  <c r="U14" i="24"/>
  <c r="X14" i="24" s="1"/>
  <c r="Z14" i="24" s="1"/>
  <c r="U13" i="24"/>
  <c r="W13" i="24" s="1"/>
  <c r="J42" i="28"/>
  <c r="J42" i="36" s="1"/>
  <c r="E16" i="28"/>
  <c r="E16" i="36" s="1"/>
  <c r="E28" i="28"/>
  <c r="E28" i="36" s="1"/>
  <c r="E40" i="28"/>
  <c r="E40" i="36" s="1"/>
  <c r="F12" i="28"/>
  <c r="F12" i="36" s="1"/>
  <c r="F30" i="28"/>
  <c r="F30" i="36" s="1"/>
  <c r="G27" i="28"/>
  <c r="G27" i="36" s="1"/>
  <c r="G38" i="28"/>
  <c r="G38" i="36" s="1"/>
  <c r="F40" i="28"/>
  <c r="F40" i="36" s="1"/>
  <c r="I46" i="28"/>
  <c r="I46" i="36" s="1"/>
  <c r="I58" i="28"/>
  <c r="I58" i="36" s="1"/>
  <c r="J49" i="28"/>
  <c r="J49" i="36" s="1"/>
  <c r="I53" i="28"/>
  <c r="I53" i="36" s="1"/>
  <c r="H40" i="28"/>
  <c r="H40" i="36" s="1"/>
  <c r="H22" i="28"/>
  <c r="H22" i="36" s="1"/>
  <c r="M59" i="26"/>
  <c r="M43" i="26"/>
  <c r="M23" i="26"/>
  <c r="M19" i="26"/>
  <c r="D50" i="28"/>
  <c r="D50" i="36" s="1"/>
  <c r="E17" i="28"/>
  <c r="E17" i="36" s="1"/>
  <c r="E53" i="28"/>
  <c r="E53" i="36" s="1"/>
  <c r="F16" i="28"/>
  <c r="F16" i="36" s="1"/>
  <c r="G28" i="28"/>
  <c r="G28" i="36" s="1"/>
  <c r="G37" i="28"/>
  <c r="G37" i="36" s="1"/>
  <c r="J11" i="28"/>
  <c r="J11" i="36" s="1"/>
  <c r="D53" i="28"/>
  <c r="D53" i="36" s="1"/>
  <c r="P25" i="23"/>
  <c r="M26" i="26"/>
  <c r="AB33" i="24"/>
  <c r="P60" i="23"/>
  <c r="P36" i="23"/>
  <c r="I30" i="28"/>
  <c r="I30" i="36" s="1"/>
  <c r="I42" i="28"/>
  <c r="I42" i="36" s="1"/>
  <c r="E59" i="28"/>
  <c r="E59" i="36" s="1"/>
  <c r="J59" i="28"/>
  <c r="J59" i="36" s="1"/>
  <c r="I59" i="28"/>
  <c r="I59" i="36" s="1"/>
  <c r="H59" i="28"/>
  <c r="H59" i="36" s="1"/>
  <c r="G59" i="28"/>
  <c r="G59" i="36" s="1"/>
  <c r="F42" i="28"/>
  <c r="F42" i="36" s="1"/>
  <c r="M52" i="26"/>
  <c r="C21" i="28"/>
  <c r="C21" i="36" s="1"/>
  <c r="D58" i="28"/>
  <c r="D58" i="36" s="1"/>
  <c r="E24" i="28"/>
  <c r="E24" i="36" s="1"/>
  <c r="I33" i="28"/>
  <c r="I33" i="36" s="1"/>
  <c r="J38" i="28"/>
  <c r="J38" i="36" s="1"/>
  <c r="C26" i="28"/>
  <c r="C26" i="36" s="1"/>
  <c r="F26" i="28"/>
  <c r="F26" i="36" s="1"/>
  <c r="H9" i="28"/>
  <c r="H9" i="36" s="1"/>
  <c r="D44" i="28"/>
  <c r="D44" i="36" s="1"/>
  <c r="C33" i="28"/>
  <c r="C33" i="36" s="1"/>
  <c r="E20" i="28"/>
  <c r="E20" i="36" s="1"/>
  <c r="G24" i="28"/>
  <c r="G24" i="36" s="1"/>
  <c r="C44" i="28"/>
  <c r="C44" i="36" s="1"/>
  <c r="I26" i="28"/>
  <c r="I26" i="36" s="1"/>
  <c r="H24" i="28"/>
  <c r="H24" i="36" s="1"/>
  <c r="F24" i="28"/>
  <c r="F24" i="36" s="1"/>
  <c r="J44" i="28"/>
  <c r="J44" i="36" s="1"/>
  <c r="I44" i="28"/>
  <c r="I44" i="36" s="1"/>
  <c r="H26" i="28"/>
  <c r="H26" i="36" s="1"/>
  <c r="E21" i="28"/>
  <c r="E21" i="36" s="1"/>
  <c r="G33" i="28"/>
  <c r="G33" i="36" s="1"/>
  <c r="F58" i="28"/>
  <c r="F58" i="36" s="1"/>
  <c r="E44" i="28"/>
  <c r="E44" i="36" s="1"/>
  <c r="J33" i="28"/>
  <c r="J33" i="36" s="1"/>
  <c r="F33" i="28"/>
  <c r="F33" i="36" s="1"/>
  <c r="F52" i="28"/>
  <c r="F52" i="36" s="1"/>
  <c r="J26" i="28"/>
  <c r="J26" i="36" s="1"/>
  <c r="D9" i="28"/>
  <c r="D9" i="36" s="1"/>
  <c r="I40" i="28"/>
  <c r="I40" i="36" s="1"/>
  <c r="I49" i="28"/>
  <c r="I49" i="36" s="1"/>
  <c r="F20" i="28"/>
  <c r="F20" i="36" s="1"/>
  <c r="J30" i="28"/>
  <c r="J30" i="36" s="1"/>
  <c r="J20" i="28"/>
  <c r="J20" i="36" s="1"/>
  <c r="G19" i="28"/>
  <c r="G19" i="36" s="1"/>
  <c r="C20" i="28"/>
  <c r="C20" i="36" s="1"/>
  <c r="J41" i="28"/>
  <c r="J41" i="36" s="1"/>
  <c r="C24" i="28"/>
  <c r="C24" i="36" s="1"/>
  <c r="H37" i="28"/>
  <c r="H37" i="36" s="1"/>
  <c r="I41" i="28"/>
  <c r="I41" i="36" s="1"/>
  <c r="D39" i="28"/>
  <c r="D39" i="36" s="1"/>
  <c r="I20" i="28"/>
  <c r="I20" i="36" s="1"/>
  <c r="G9" i="28"/>
  <c r="G9" i="36" s="1"/>
  <c r="F19" i="28"/>
  <c r="F19" i="36" s="1"/>
  <c r="D25" i="28"/>
  <c r="D25" i="36" s="1"/>
  <c r="E41" i="28"/>
  <c r="E41" i="36" s="1"/>
  <c r="J19" i="28"/>
  <c r="J19" i="36" s="1"/>
  <c r="H41" i="28"/>
  <c r="H41" i="36" s="1"/>
  <c r="D52" i="28"/>
  <c r="D52" i="36" s="1"/>
  <c r="D24" i="28"/>
  <c r="D24" i="36" s="1"/>
  <c r="M55" i="26"/>
  <c r="M51" i="26"/>
  <c r="M47" i="26"/>
  <c r="M39" i="26"/>
  <c r="M35" i="26"/>
  <c r="M27" i="26"/>
  <c r="M15" i="26"/>
  <c r="M11" i="26"/>
  <c r="M7" i="26"/>
  <c r="M58" i="26"/>
  <c r="M54" i="26"/>
  <c r="M50" i="26"/>
  <c r="M46" i="26"/>
  <c r="M38" i="26"/>
  <c r="M22" i="26"/>
  <c r="M18" i="26"/>
  <c r="M10" i="26"/>
  <c r="M29" i="26"/>
  <c r="M25" i="26"/>
  <c r="M21" i="26"/>
  <c r="M17" i="26"/>
  <c r="M58" i="25"/>
  <c r="M54" i="25"/>
  <c r="M46" i="25"/>
  <c r="M42" i="25"/>
  <c r="M30" i="25"/>
  <c r="M18" i="25"/>
  <c r="M6" i="25"/>
  <c r="M61" i="25"/>
  <c r="M45" i="25"/>
  <c r="M37" i="25"/>
  <c r="M33" i="25"/>
  <c r="M21" i="25"/>
  <c r="M9" i="25"/>
  <c r="M48" i="25"/>
  <c r="M40" i="25"/>
  <c r="M36" i="25"/>
  <c r="M28" i="25"/>
  <c r="M24" i="25"/>
  <c r="M12" i="25"/>
  <c r="M51" i="25"/>
  <c r="M43" i="25"/>
  <c r="M39" i="25"/>
  <c r="M27" i="25"/>
  <c r="M15" i="25"/>
  <c r="P64" i="23"/>
  <c r="P9" i="23"/>
  <c r="C60" i="39" s="1"/>
  <c r="J60" i="39" s="1"/>
  <c r="P56" i="23"/>
  <c r="P52" i="23"/>
  <c r="P48" i="23"/>
  <c r="P44" i="23"/>
  <c r="P40" i="23"/>
  <c r="P20" i="23"/>
  <c r="P16" i="23"/>
  <c r="P12" i="23"/>
  <c r="P50" i="23"/>
  <c r="P46" i="23"/>
  <c r="P42" i="23"/>
  <c r="P38" i="23"/>
  <c r="D34" i="28"/>
  <c r="D34" i="36" s="1"/>
  <c r="I14" i="28"/>
  <c r="I14" i="36" s="1"/>
  <c r="J23" i="28"/>
  <c r="J23" i="36" s="1"/>
  <c r="K7" i="1"/>
  <c r="K7" i="27" s="1"/>
  <c r="K7" i="28" s="1"/>
  <c r="K7" i="36" s="1"/>
  <c r="K31" i="1"/>
  <c r="K31" i="27" s="1"/>
  <c r="K31" i="28" s="1"/>
  <c r="K31" i="36" s="1"/>
  <c r="K24" i="1"/>
  <c r="K24" i="27" s="1"/>
  <c r="K24" i="28" s="1"/>
  <c r="K24" i="36" s="1"/>
  <c r="E52" i="28"/>
  <c r="E52" i="36" s="1"/>
  <c r="K41" i="1"/>
  <c r="K41" i="27" s="1"/>
  <c r="K41" i="28" s="1"/>
  <c r="K41" i="36" s="1"/>
  <c r="K26" i="1"/>
  <c r="K26" i="27" s="1"/>
  <c r="K26" i="28" s="1"/>
  <c r="K26" i="36" s="1"/>
  <c r="K30" i="1"/>
  <c r="K30" i="27" s="1"/>
  <c r="K30" i="28" s="1"/>
  <c r="K30" i="36" s="1"/>
  <c r="K20" i="1"/>
  <c r="K20" i="27" s="1"/>
  <c r="K20" i="28" s="1"/>
  <c r="K20" i="36" s="1"/>
  <c r="E8" i="28"/>
  <c r="E8" i="36" s="1"/>
  <c r="K32" i="1"/>
  <c r="K32" i="27" s="1"/>
  <c r="K32" i="28" s="1"/>
  <c r="K32" i="36" s="1"/>
  <c r="H44" i="27"/>
  <c r="H44" i="28" s="1"/>
  <c r="H44" i="36" s="1"/>
  <c r="K37" i="1"/>
  <c r="K37" i="27" s="1"/>
  <c r="K37" i="28" s="1"/>
  <c r="K37" i="36" s="1"/>
  <c r="K27" i="1"/>
  <c r="K27" i="27" s="1"/>
  <c r="K27" i="28" s="1"/>
  <c r="K27" i="36" s="1"/>
  <c r="C30" i="28"/>
  <c r="C30" i="36" s="1"/>
  <c r="C54" i="28"/>
  <c r="C54" i="36" s="1"/>
  <c r="Z24" i="24"/>
  <c r="W25" i="24"/>
  <c r="W28" i="24"/>
  <c r="AB27" i="24"/>
  <c r="Y25" i="24"/>
  <c r="AB25" i="24" s="1"/>
  <c r="AB24" i="24"/>
  <c r="W24" i="24"/>
  <c r="W23" i="24"/>
  <c r="W22" i="24"/>
  <c r="AB21" i="24"/>
  <c r="AB19" i="24"/>
  <c r="W17" i="24"/>
  <c r="W29" i="24"/>
  <c r="AA26" i="24"/>
  <c r="X17" i="24"/>
  <c r="K12" i="24"/>
  <c r="K9" i="24"/>
  <c r="U7" i="24"/>
  <c r="X7" i="24" s="1"/>
  <c r="W9" i="24"/>
  <c r="X9" i="24"/>
  <c r="AA9" i="24" s="1"/>
  <c r="AC9" i="24" s="1"/>
  <c r="U16" i="24"/>
  <c r="W16" i="24" s="1"/>
  <c r="U10" i="24"/>
  <c r="U8" i="24"/>
  <c r="W8" i="24" s="1"/>
  <c r="U15" i="24"/>
  <c r="K11" i="24"/>
  <c r="D54" i="28"/>
  <c r="D54" i="36" s="1"/>
  <c r="G8" i="28"/>
  <c r="G8" i="36" s="1"/>
  <c r="F8" i="28"/>
  <c r="F8" i="36" s="1"/>
  <c r="F54" i="28"/>
  <c r="F54" i="36" s="1"/>
  <c r="AC47" i="24"/>
  <c r="C42" i="28"/>
  <c r="C42" i="36" s="1"/>
  <c r="I54" i="28"/>
  <c r="I54" i="36" s="1"/>
  <c r="G34" i="28"/>
  <c r="G34" i="36" s="1"/>
  <c r="F31" i="28"/>
  <c r="F31" i="36" s="1"/>
  <c r="H19" i="28"/>
  <c r="H19" i="36" s="1"/>
  <c r="C53" i="28"/>
  <c r="C53" i="36" s="1"/>
  <c r="C41" i="28"/>
  <c r="C41" i="36" s="1"/>
  <c r="C29" i="28"/>
  <c r="C29" i="36" s="1"/>
  <c r="C17" i="28"/>
  <c r="C17" i="36" s="1"/>
  <c r="D19" i="28"/>
  <c r="D19" i="36" s="1"/>
  <c r="D49" i="28"/>
  <c r="D49" i="36" s="1"/>
  <c r="D33" i="28"/>
  <c r="D33" i="36" s="1"/>
  <c r="D21" i="28"/>
  <c r="D21" i="36" s="1"/>
  <c r="E30" i="28"/>
  <c r="E30" i="36" s="1"/>
  <c r="E42" i="28"/>
  <c r="E42" i="36" s="1"/>
  <c r="F28" i="28"/>
  <c r="F28" i="36" s="1"/>
  <c r="G41" i="28"/>
  <c r="G41" i="36" s="1"/>
  <c r="G53" i="28"/>
  <c r="G53" i="36" s="1"/>
  <c r="F50" i="28"/>
  <c r="F50" i="36" s="1"/>
  <c r="I12" i="28"/>
  <c r="I12" i="36" s="1"/>
  <c r="J15" i="28"/>
  <c r="J15" i="36" s="1"/>
  <c r="J24" i="28"/>
  <c r="J24" i="36" s="1"/>
  <c r="I32" i="28"/>
  <c r="I32" i="36" s="1"/>
  <c r="J37" i="28"/>
  <c r="J37" i="36" s="1"/>
  <c r="C48" i="28"/>
  <c r="C48" i="36" s="1"/>
  <c r="C40" i="28"/>
  <c r="C40" i="36" s="1"/>
  <c r="C28" i="28"/>
  <c r="C28" i="36" s="1"/>
  <c r="C16" i="28"/>
  <c r="C16" i="36" s="1"/>
  <c r="D20" i="28"/>
  <c r="D20" i="36" s="1"/>
  <c r="E19" i="28"/>
  <c r="E19" i="36" s="1"/>
  <c r="E31" i="28"/>
  <c r="E31" i="36" s="1"/>
  <c r="F27" i="28"/>
  <c r="F27" i="36" s="1"/>
  <c r="G30" i="28"/>
  <c r="G30" i="36" s="1"/>
  <c r="G42" i="28"/>
  <c r="G42" i="36" s="1"/>
  <c r="G54" i="28"/>
  <c r="G54" i="36" s="1"/>
  <c r="F49" i="28"/>
  <c r="F49" i="36" s="1"/>
  <c r="F37" i="28"/>
  <c r="F37" i="36" s="1"/>
  <c r="I16" i="28"/>
  <c r="I16" i="36" s="1"/>
  <c r="J14" i="28"/>
  <c r="J14" i="36" s="1"/>
  <c r="I50" i="28"/>
  <c r="I50" i="36" s="1"/>
  <c r="I31" i="28"/>
  <c r="I31" i="36" s="1"/>
  <c r="G12" i="28"/>
  <c r="G12" i="36" s="1"/>
  <c r="H49" i="28"/>
  <c r="H49" i="36" s="1"/>
  <c r="AB28" i="24"/>
  <c r="AB22" i="24"/>
  <c r="M57" i="26"/>
  <c r="M42" i="26"/>
  <c r="J51" i="28"/>
  <c r="J51" i="36" s="1"/>
  <c r="J12" i="28"/>
  <c r="J12" i="36" s="1"/>
  <c r="J31" i="28"/>
  <c r="J31" i="36" s="1"/>
  <c r="H54" i="28"/>
  <c r="H54" i="36" s="1"/>
  <c r="H32" i="28"/>
  <c r="H32" i="36" s="1"/>
  <c r="C49" i="28"/>
  <c r="C49" i="36" s="1"/>
  <c r="I51" i="28"/>
  <c r="I51" i="36" s="1"/>
  <c r="J54" i="28"/>
  <c r="J54" i="36" s="1"/>
  <c r="G31" i="28"/>
  <c r="G31" i="36" s="1"/>
  <c r="H53" i="28"/>
  <c r="H53" i="36" s="1"/>
  <c r="H47" i="28"/>
  <c r="H47" i="36" s="1"/>
  <c r="H11" i="28"/>
  <c r="H11" i="36" s="1"/>
  <c r="AC45" i="24"/>
  <c r="H31" i="28"/>
  <c r="H31" i="36" s="1"/>
  <c r="P66" i="23"/>
  <c r="C58" i="28"/>
  <c r="C58" i="36" s="1"/>
  <c r="G48" i="28"/>
  <c r="G48" i="36" s="1"/>
  <c r="J8" i="28"/>
  <c r="J8" i="36" s="1"/>
  <c r="P35" i="23"/>
  <c r="H23" i="28"/>
  <c r="H23" i="36" s="1"/>
  <c r="C8" i="28"/>
  <c r="C8" i="36" s="1"/>
  <c r="P13" i="23"/>
  <c r="P10" i="23"/>
  <c r="C61" i="39" s="1"/>
  <c r="J61" i="39" s="1"/>
  <c r="C31" i="28"/>
  <c r="C31" i="36" s="1"/>
  <c r="C19" i="28"/>
  <c r="C19" i="36" s="1"/>
  <c r="D8" i="28"/>
  <c r="D8" i="36" s="1"/>
  <c r="D12" i="28"/>
  <c r="D12" i="36" s="1"/>
  <c r="AC59" i="24"/>
  <c r="K53" i="1"/>
  <c r="K53" i="27" s="1"/>
  <c r="K53" i="28" s="1"/>
  <c r="K53" i="36" s="1"/>
  <c r="K58" i="1"/>
  <c r="K58" i="27" s="1"/>
  <c r="K58" i="28" s="1"/>
  <c r="K58" i="36" s="1"/>
  <c r="K59" i="1"/>
  <c r="K59" i="27" s="1"/>
  <c r="K59" i="28" s="1"/>
  <c r="K59" i="36" s="1"/>
  <c r="K56" i="1"/>
  <c r="K56" i="27" s="1"/>
  <c r="K56" i="28" s="1"/>
  <c r="K56" i="36" s="1"/>
  <c r="K55" i="1"/>
  <c r="K55" i="27" s="1"/>
  <c r="K55" i="28" s="1"/>
  <c r="K55" i="36" s="1"/>
  <c r="K49" i="1"/>
  <c r="K49" i="27" s="1"/>
  <c r="K49" i="28" s="1"/>
  <c r="K49" i="36" s="1"/>
  <c r="M31" i="26"/>
  <c r="M28" i="26"/>
  <c r="M56" i="25"/>
  <c r="M52" i="25"/>
  <c r="M44" i="25"/>
  <c r="M32" i="25"/>
  <c r="M20" i="25"/>
  <c r="M16" i="25"/>
  <c r="M8" i="25"/>
  <c r="M59" i="25"/>
  <c r="AB29" i="24"/>
  <c r="AA29" i="24"/>
  <c r="AC36" i="24"/>
  <c r="AC46" i="24"/>
  <c r="AB30" i="24"/>
  <c r="AB17" i="24"/>
  <c r="AC50" i="24"/>
  <c r="AB18" i="24"/>
  <c r="AC49" i="24"/>
  <c r="AC48" i="24"/>
  <c r="AC52" i="24"/>
  <c r="AC35" i="24"/>
  <c r="E55" i="28"/>
  <c r="E55" i="36" s="1"/>
  <c r="D45" i="28"/>
  <c r="D45" i="36" s="1"/>
  <c r="C43" i="28"/>
  <c r="C43" i="36" s="1"/>
  <c r="H36" i="28"/>
  <c r="H36" i="36" s="1"/>
  <c r="J25" i="28"/>
  <c r="J25" i="36" s="1"/>
  <c r="F56" i="28"/>
  <c r="F56" i="36" s="1"/>
  <c r="E54" i="28"/>
  <c r="E54" i="36" s="1"/>
  <c r="F38" i="28"/>
  <c r="F38" i="36" s="1"/>
  <c r="F6" i="28"/>
  <c r="F6" i="36" s="1"/>
  <c r="P19" i="23"/>
  <c r="P7" i="23"/>
  <c r="C58" i="39" s="1"/>
  <c r="J58" i="39" s="1"/>
  <c r="P31" i="23"/>
  <c r="P51" i="23"/>
  <c r="P27" i="23"/>
  <c r="P33" i="23"/>
  <c r="P63" i="23"/>
  <c r="P45" i="23"/>
  <c r="P47" i="23"/>
  <c r="F57" i="28"/>
  <c r="F57" i="36" s="1"/>
  <c r="D36" i="28"/>
  <c r="D36" i="36" s="1"/>
  <c r="D6" i="28"/>
  <c r="D6" i="36" s="1"/>
  <c r="I36" i="28"/>
  <c r="I36" i="36" s="1"/>
  <c r="AC57" i="24"/>
  <c r="AC41" i="24"/>
  <c r="J57" i="28"/>
  <c r="J57" i="36" s="1"/>
  <c r="J29" i="28"/>
  <c r="J29" i="36" s="1"/>
  <c r="G6" i="28"/>
  <c r="G6" i="36" s="1"/>
  <c r="F34" i="28"/>
  <c r="F34" i="36" s="1"/>
  <c r="I8" i="28"/>
  <c r="I8" i="36" s="1"/>
  <c r="H20" i="28"/>
  <c r="H20" i="36" s="1"/>
  <c r="P39" i="23"/>
  <c r="AC53" i="24"/>
  <c r="AC40" i="24"/>
  <c r="M55" i="25"/>
  <c r="M47" i="25"/>
  <c r="M35" i="25"/>
  <c r="M31" i="25"/>
  <c r="M23" i="25"/>
  <c r="M19" i="25"/>
  <c r="M11" i="25"/>
  <c r="M7" i="25"/>
  <c r="M41" i="26"/>
  <c r="G29" i="28"/>
  <c r="G29" i="36" s="1"/>
  <c r="G36" i="28"/>
  <c r="G36" i="36" s="1"/>
  <c r="H45" i="28"/>
  <c r="H45" i="36" s="1"/>
  <c r="P59" i="23"/>
  <c r="AC56" i="24"/>
  <c r="AC44" i="24"/>
  <c r="D11" i="28"/>
  <c r="D11" i="36" s="1"/>
  <c r="D41" i="28"/>
  <c r="D41" i="36" s="1"/>
  <c r="D29" i="28"/>
  <c r="D29" i="36" s="1"/>
  <c r="F36" i="28"/>
  <c r="F36" i="36" s="1"/>
  <c r="C55" i="28"/>
  <c r="C55" i="36" s="1"/>
  <c r="F55" i="28"/>
  <c r="F55" i="36" s="1"/>
  <c r="H48" i="28"/>
  <c r="H48" i="36" s="1"/>
  <c r="J48" i="28"/>
  <c r="J48" i="36" s="1"/>
  <c r="E48" i="28"/>
  <c r="E48" i="36" s="1"/>
  <c r="D17" i="28"/>
  <c r="D17" i="36" s="1"/>
  <c r="D56" i="28"/>
  <c r="D56" i="36" s="1"/>
  <c r="D40" i="28"/>
  <c r="D40" i="36" s="1"/>
  <c r="D28" i="28"/>
  <c r="D28" i="36" s="1"/>
  <c r="E11" i="28"/>
  <c r="E11" i="36" s="1"/>
  <c r="E23" i="28"/>
  <c r="E23" i="36" s="1"/>
  <c r="E47" i="28"/>
  <c r="E47" i="36" s="1"/>
  <c r="F25" i="28"/>
  <c r="F25" i="36" s="1"/>
  <c r="G22" i="28"/>
  <c r="G22" i="36" s="1"/>
  <c r="G46" i="28"/>
  <c r="G46" i="36" s="1"/>
  <c r="G58" i="28"/>
  <c r="G58" i="36" s="1"/>
  <c r="F45" i="28"/>
  <c r="F45" i="36" s="1"/>
  <c r="K44" i="28"/>
  <c r="K44" i="36" s="1"/>
  <c r="P41" i="23"/>
  <c r="P15" i="23"/>
  <c r="AB32" i="24"/>
  <c r="M50" i="25"/>
  <c r="M38" i="25"/>
  <c r="M34" i="25"/>
  <c r="M26" i="25"/>
  <c r="M22" i="25"/>
  <c r="M14" i="25"/>
  <c r="M10" i="25"/>
  <c r="E29" i="28"/>
  <c r="E29" i="36" s="1"/>
  <c r="J36" i="28"/>
  <c r="J36" i="36" s="1"/>
  <c r="E36" i="28"/>
  <c r="E36" i="36" s="1"/>
  <c r="P58" i="23"/>
  <c r="P55" i="23"/>
  <c r="P21" i="23"/>
  <c r="AC39" i="24"/>
  <c r="F29" i="28"/>
  <c r="F29" i="36" s="1"/>
  <c r="E57" i="28"/>
  <c r="E57" i="36" s="1"/>
  <c r="H10" i="28"/>
  <c r="H10" i="36" s="1"/>
  <c r="H7" i="28"/>
  <c r="H7" i="36" s="1"/>
  <c r="D10" i="28"/>
  <c r="D10" i="36" s="1"/>
  <c r="G57" i="28"/>
  <c r="G57" i="36" s="1"/>
  <c r="I48" i="28"/>
  <c r="I48" i="36" s="1"/>
  <c r="C6" i="28"/>
  <c r="C6" i="36" s="1"/>
  <c r="P43" i="23"/>
  <c r="P29" i="23"/>
  <c r="P11" i="23"/>
  <c r="C62" i="39" s="1"/>
  <c r="J62" i="39" s="1"/>
  <c r="AC58" i="24"/>
  <c r="AC38" i="24"/>
  <c r="M53" i="25"/>
  <c r="M49" i="25"/>
  <c r="M41" i="25"/>
  <c r="M29" i="25"/>
  <c r="M25" i="25"/>
  <c r="M17" i="25"/>
  <c r="M13" i="25"/>
  <c r="M61" i="26"/>
  <c r="C57" i="28"/>
  <c r="C57" i="36" s="1"/>
  <c r="I57" i="28"/>
  <c r="I57" i="36" s="1"/>
  <c r="F10" i="28"/>
  <c r="F10" i="36" s="1"/>
  <c r="D48" i="28"/>
  <c r="D48" i="36" s="1"/>
  <c r="I6" i="28"/>
  <c r="I6" i="36" s="1"/>
  <c r="H58" i="28"/>
  <c r="H58" i="36" s="1"/>
  <c r="P17" i="23"/>
  <c r="P8" i="23"/>
  <c r="C59" i="39" s="1"/>
  <c r="J59" i="39" s="1"/>
  <c r="AC51" i="24"/>
  <c r="AC42" i="24"/>
  <c r="M14" i="26"/>
  <c r="K57" i="28"/>
  <c r="K57" i="36" s="1"/>
  <c r="G10" i="28"/>
  <c r="G10" i="36" s="1"/>
  <c r="C10" i="28"/>
  <c r="C10" i="36" s="1"/>
  <c r="P54" i="23"/>
  <c r="P37" i="23"/>
  <c r="P23" i="23"/>
  <c r="AC54" i="24"/>
  <c r="H12" i="27"/>
  <c r="H12" i="28" s="1"/>
  <c r="H12" i="36" s="1"/>
  <c r="K12" i="1"/>
  <c r="K12" i="27" s="1"/>
  <c r="K12" i="28" s="1"/>
  <c r="K12" i="36" s="1"/>
  <c r="Y26" i="24"/>
  <c r="AB26" i="24" s="1"/>
  <c r="W26" i="24"/>
  <c r="Z20" i="24"/>
  <c r="AA20" i="24"/>
  <c r="F43" i="28"/>
  <c r="F43" i="36" s="1"/>
  <c r="I43" i="28"/>
  <c r="I43" i="36" s="1"/>
  <c r="H17" i="27"/>
  <c r="H17" i="28" s="1"/>
  <c r="H17" i="36" s="1"/>
  <c r="K17" i="1"/>
  <c r="K17" i="27" s="1"/>
  <c r="K17" i="28" s="1"/>
  <c r="K17" i="36" s="1"/>
  <c r="H42" i="27"/>
  <c r="H42" i="28" s="1"/>
  <c r="H42" i="36" s="1"/>
  <c r="K42" i="1"/>
  <c r="K42" i="27" s="1"/>
  <c r="K42" i="28" s="1"/>
  <c r="K42" i="36" s="1"/>
  <c r="H6" i="27"/>
  <c r="H6" i="28" s="1"/>
  <c r="H6" i="36" s="1"/>
  <c r="K6" i="1"/>
  <c r="K6" i="27" s="1"/>
  <c r="K6" i="28" s="1"/>
  <c r="K6" i="36" s="1"/>
  <c r="Z18" i="24"/>
  <c r="AA18" i="24"/>
  <c r="H52" i="28"/>
  <c r="H52" i="36" s="1"/>
  <c r="J52" i="28"/>
  <c r="J52" i="36" s="1"/>
  <c r="G52" i="28"/>
  <c r="G52" i="36" s="1"/>
  <c r="C52" i="28"/>
  <c r="C52" i="36" s="1"/>
  <c r="G17" i="28"/>
  <c r="G17" i="36" s="1"/>
  <c r="F17" i="28"/>
  <c r="F17" i="36" s="1"/>
  <c r="K16" i="1"/>
  <c r="K16" i="27" s="1"/>
  <c r="K16" i="28" s="1"/>
  <c r="K16" i="36" s="1"/>
  <c r="H16" i="27"/>
  <c r="H16" i="28" s="1"/>
  <c r="H16" i="36" s="1"/>
  <c r="C13" i="28"/>
  <c r="C13" i="36" s="1"/>
  <c r="D13" i="28"/>
  <c r="D13" i="36" s="1"/>
  <c r="F13" i="28"/>
  <c r="F13" i="36" s="1"/>
  <c r="J13" i="28"/>
  <c r="J13" i="36" s="1"/>
  <c r="I13" i="28"/>
  <c r="I13" i="36" s="1"/>
  <c r="E13" i="28"/>
  <c r="E13" i="36" s="1"/>
  <c r="H13" i="28"/>
  <c r="H13" i="36" s="1"/>
  <c r="I35" i="28"/>
  <c r="I35" i="36" s="1"/>
  <c r="J35" i="28"/>
  <c r="J35" i="36" s="1"/>
  <c r="D35" i="28"/>
  <c r="D35" i="36" s="1"/>
  <c r="H21" i="27"/>
  <c r="H21" i="28" s="1"/>
  <c r="H21" i="36" s="1"/>
  <c r="K21" i="1"/>
  <c r="K21" i="27" s="1"/>
  <c r="K21" i="28" s="1"/>
  <c r="K21" i="36" s="1"/>
  <c r="H51" i="28"/>
  <c r="H51" i="36" s="1"/>
  <c r="C51" i="28"/>
  <c r="C51" i="36" s="1"/>
  <c r="F51" i="28"/>
  <c r="F51" i="36" s="1"/>
  <c r="G51" i="28"/>
  <c r="G51" i="36" s="1"/>
  <c r="E51" i="28"/>
  <c r="E51" i="36" s="1"/>
  <c r="D51" i="28"/>
  <c r="D51" i="36" s="1"/>
  <c r="I39" i="28"/>
  <c r="I39" i="36" s="1"/>
  <c r="C39" i="28"/>
  <c r="C39" i="36" s="1"/>
  <c r="J39" i="28"/>
  <c r="J39" i="36" s="1"/>
  <c r="E39" i="28"/>
  <c r="E39" i="36" s="1"/>
  <c r="F39" i="28"/>
  <c r="F39" i="36" s="1"/>
  <c r="H39" i="28"/>
  <c r="H39" i="36" s="1"/>
  <c r="G39" i="28"/>
  <c r="G39" i="36" s="1"/>
  <c r="F23" i="28"/>
  <c r="F23" i="36" s="1"/>
  <c r="D23" i="28"/>
  <c r="D23" i="36" s="1"/>
  <c r="G23" i="28"/>
  <c r="G23" i="36" s="1"/>
  <c r="I23" i="28"/>
  <c r="I23" i="36" s="1"/>
  <c r="C23" i="28"/>
  <c r="C23" i="36" s="1"/>
  <c r="E7" i="28"/>
  <c r="E7" i="36" s="1"/>
  <c r="G7" i="28"/>
  <c r="G7" i="36" s="1"/>
  <c r="F7" i="28"/>
  <c r="F7" i="36" s="1"/>
  <c r="C7" i="28"/>
  <c r="C7" i="36" s="1"/>
  <c r="I7" i="28"/>
  <c r="I7" i="36" s="1"/>
  <c r="D7" i="28"/>
  <c r="D7" i="36" s="1"/>
  <c r="H46" i="27"/>
  <c r="H46" i="28" s="1"/>
  <c r="H46" i="36" s="1"/>
  <c r="K46" i="1"/>
  <c r="K46" i="27" s="1"/>
  <c r="K46" i="28" s="1"/>
  <c r="K46" i="36" s="1"/>
  <c r="F18" i="28"/>
  <c r="F18" i="36" s="1"/>
  <c r="H18" i="28"/>
  <c r="H18" i="36" s="1"/>
  <c r="I18" i="28"/>
  <c r="I18" i="36" s="1"/>
  <c r="E18" i="28"/>
  <c r="E18" i="36" s="1"/>
  <c r="G18" i="28"/>
  <c r="G18" i="36" s="1"/>
  <c r="Z21" i="24"/>
  <c r="AA21" i="24"/>
  <c r="D27" i="28"/>
  <c r="D27" i="36" s="1"/>
  <c r="J27" i="28"/>
  <c r="J27" i="36" s="1"/>
  <c r="H27" i="28"/>
  <c r="H27" i="36" s="1"/>
  <c r="E27" i="28"/>
  <c r="E27" i="36" s="1"/>
  <c r="C27" i="28"/>
  <c r="C27" i="36" s="1"/>
  <c r="AC43" i="24"/>
  <c r="E56" i="28"/>
  <c r="E56" i="36" s="1"/>
  <c r="C56" i="28"/>
  <c r="C56" i="36" s="1"/>
  <c r="J56" i="28"/>
  <c r="J56" i="36" s="1"/>
  <c r="I56" i="28"/>
  <c r="I56" i="36" s="1"/>
  <c r="H56" i="28"/>
  <c r="H56" i="36" s="1"/>
  <c r="H25" i="27"/>
  <c r="H25" i="28" s="1"/>
  <c r="H25" i="36" s="1"/>
  <c r="K25" i="1"/>
  <c r="K25" i="27" s="1"/>
  <c r="K25" i="28" s="1"/>
  <c r="K25" i="36" s="1"/>
  <c r="E43" i="28"/>
  <c r="E43" i="36" s="1"/>
  <c r="G43" i="28"/>
  <c r="G43" i="36" s="1"/>
  <c r="D43" i="28"/>
  <c r="D43" i="36" s="1"/>
  <c r="J43" i="28"/>
  <c r="J43" i="36" s="1"/>
  <c r="F35" i="28"/>
  <c r="F35" i="36" s="1"/>
  <c r="C22" i="28"/>
  <c r="C22" i="36" s="1"/>
  <c r="D22" i="28"/>
  <c r="D22" i="36" s="1"/>
  <c r="F22" i="28"/>
  <c r="F22" i="36" s="1"/>
  <c r="J22" i="28"/>
  <c r="J22" i="36" s="1"/>
  <c r="I22" i="28"/>
  <c r="I22" i="36" s="1"/>
  <c r="I10" i="28"/>
  <c r="I10" i="36" s="1"/>
  <c r="J10" i="28"/>
  <c r="J10" i="36" s="1"/>
  <c r="H50" i="27"/>
  <c r="H50" i="28" s="1"/>
  <c r="H50" i="36" s="1"/>
  <c r="K50" i="1"/>
  <c r="K50" i="27" s="1"/>
  <c r="K50" i="28" s="1"/>
  <c r="K50" i="36" s="1"/>
  <c r="H34" i="27"/>
  <c r="H34" i="28" s="1"/>
  <c r="H34" i="36" s="1"/>
  <c r="K34" i="1"/>
  <c r="K34" i="27" s="1"/>
  <c r="K34" i="28" s="1"/>
  <c r="K34" i="36" s="1"/>
  <c r="M57" i="25"/>
  <c r="G13" i="28"/>
  <c r="G13" i="36" s="1"/>
  <c r="C59" i="28"/>
  <c r="C59" i="36" s="1"/>
  <c r="H43" i="28"/>
  <c r="H43" i="36" s="1"/>
  <c r="H55" i="28"/>
  <c r="H55" i="36" s="1"/>
  <c r="I55" i="28"/>
  <c r="I55" i="36" s="1"/>
  <c r="J55" i="28"/>
  <c r="J55" i="36" s="1"/>
  <c r="D55" i="28"/>
  <c r="D55" i="36" s="1"/>
  <c r="G55" i="28"/>
  <c r="G55" i="36" s="1"/>
  <c r="J47" i="28"/>
  <c r="J47" i="36" s="1"/>
  <c r="C47" i="28"/>
  <c r="C47" i="36" s="1"/>
  <c r="F47" i="28"/>
  <c r="F47" i="36" s="1"/>
  <c r="D47" i="28"/>
  <c r="D47" i="36" s="1"/>
  <c r="I47" i="28"/>
  <c r="I47" i="36" s="1"/>
  <c r="G47" i="28"/>
  <c r="G47" i="36" s="1"/>
  <c r="G21" i="28"/>
  <c r="G21" i="36" s="1"/>
  <c r="F21" i="28"/>
  <c r="F21" i="36" s="1"/>
  <c r="J21" i="28"/>
  <c r="J21" i="36" s="1"/>
  <c r="F9" i="28"/>
  <c r="F9" i="36" s="1"/>
  <c r="I9" i="28"/>
  <c r="I9" i="36" s="1"/>
  <c r="J9" i="28"/>
  <c r="J9" i="36" s="1"/>
  <c r="C9" i="28"/>
  <c r="C9" i="36" s="1"/>
  <c r="H29" i="27"/>
  <c r="H29" i="28" s="1"/>
  <c r="H29" i="36" s="1"/>
  <c r="K29" i="1"/>
  <c r="K29" i="27" s="1"/>
  <c r="K29" i="28" s="1"/>
  <c r="K29" i="36" s="1"/>
  <c r="P62" i="23"/>
  <c r="D59" i="28"/>
  <c r="D59" i="36" s="1"/>
  <c r="C18" i="28"/>
  <c r="C18" i="36" s="1"/>
  <c r="C35" i="28"/>
  <c r="C35" i="36" s="1"/>
  <c r="J18" i="28"/>
  <c r="J18" i="36" s="1"/>
  <c r="G32" i="28"/>
  <c r="G32" i="36" s="1"/>
  <c r="J32" i="28"/>
  <c r="J32" i="36" s="1"/>
  <c r="F32" i="28"/>
  <c r="F32" i="36" s="1"/>
  <c r="D32" i="28"/>
  <c r="D32" i="36" s="1"/>
  <c r="E32" i="28"/>
  <c r="E32" i="36" s="1"/>
  <c r="H33" i="27"/>
  <c r="H33" i="28" s="1"/>
  <c r="H33" i="36" s="1"/>
  <c r="K33" i="1"/>
  <c r="K33" i="27" s="1"/>
  <c r="K33" i="28" s="1"/>
  <c r="K33" i="36" s="1"/>
  <c r="M60" i="25"/>
  <c r="H57" i="27"/>
  <c r="H57" i="28" s="1"/>
  <c r="H57" i="36" s="1"/>
  <c r="E35" i="28"/>
  <c r="E35" i="36" s="1"/>
  <c r="F59" i="28"/>
  <c r="F59" i="36" s="1"/>
  <c r="D18" i="28"/>
  <c r="D18" i="36" s="1"/>
  <c r="H35" i="28"/>
  <c r="H35" i="36" s="1"/>
  <c r="K54" i="1"/>
  <c r="K54" i="27" s="1"/>
  <c r="K54" i="28" s="1"/>
  <c r="K54" i="36" s="1"/>
  <c r="H38" i="27"/>
  <c r="H38" i="28" s="1"/>
  <c r="H38" i="36" s="1"/>
  <c r="K38" i="1"/>
  <c r="K38" i="27" s="1"/>
  <c r="K38" i="28" s="1"/>
  <c r="K38" i="36" s="1"/>
  <c r="H28" i="27"/>
  <c r="H28" i="28" s="1"/>
  <c r="H28" i="36" s="1"/>
  <c r="K28" i="1"/>
  <c r="K28" i="27" s="1"/>
  <c r="K28" i="28" s="1"/>
  <c r="K28" i="36" s="1"/>
  <c r="W12" i="24"/>
  <c r="X12" i="24"/>
  <c r="W32" i="24"/>
  <c r="X32" i="24"/>
  <c r="W27" i="24"/>
  <c r="X27" i="24"/>
  <c r="K52" i="1"/>
  <c r="K52" i="27" s="1"/>
  <c r="K52" i="28" s="1"/>
  <c r="K52" i="36" s="1"/>
  <c r="K48" i="1"/>
  <c r="K48" i="27" s="1"/>
  <c r="K48" i="28" s="1"/>
  <c r="K48" i="36" s="1"/>
  <c r="K40" i="1"/>
  <c r="K40" i="27" s="1"/>
  <c r="K40" i="28" s="1"/>
  <c r="K40" i="36" s="1"/>
  <c r="K36" i="1"/>
  <c r="K36" i="27" s="1"/>
  <c r="K36" i="28" s="1"/>
  <c r="K36" i="36" s="1"/>
  <c r="K23" i="1"/>
  <c r="K23" i="27" s="1"/>
  <c r="K23" i="28" s="1"/>
  <c r="K23" i="36" s="1"/>
  <c r="K19" i="1"/>
  <c r="K19" i="27" s="1"/>
  <c r="K19" i="28" s="1"/>
  <c r="K19" i="36" s="1"/>
  <c r="P61" i="23"/>
  <c r="P53" i="23"/>
  <c r="Z29" i="24"/>
  <c r="AC37" i="24"/>
  <c r="Z19" i="24"/>
  <c r="AA19" i="24"/>
  <c r="W11" i="24"/>
  <c r="X11" i="24"/>
  <c r="K51" i="1"/>
  <c r="K51" i="27" s="1"/>
  <c r="K51" i="28" s="1"/>
  <c r="K51" i="36" s="1"/>
  <c r="K47" i="1"/>
  <c r="K47" i="27" s="1"/>
  <c r="K47" i="28" s="1"/>
  <c r="K47" i="36" s="1"/>
  <c r="K43" i="1"/>
  <c r="K43" i="27" s="1"/>
  <c r="K43" i="28" s="1"/>
  <c r="K43" i="36" s="1"/>
  <c r="K39" i="1"/>
  <c r="K39" i="27" s="1"/>
  <c r="K39" i="28" s="1"/>
  <c r="K39" i="36" s="1"/>
  <c r="K35" i="1"/>
  <c r="K35" i="27" s="1"/>
  <c r="K35" i="28" s="1"/>
  <c r="K35" i="36" s="1"/>
  <c r="K22" i="1"/>
  <c r="K22" i="27" s="1"/>
  <c r="K22" i="28" s="1"/>
  <c r="K22" i="36" s="1"/>
  <c r="K18" i="1"/>
  <c r="K18" i="27" s="1"/>
  <c r="K18" i="28" s="1"/>
  <c r="K18" i="36" s="1"/>
  <c r="W33" i="24"/>
  <c r="X33" i="24"/>
  <c r="W30" i="24"/>
  <c r="X30" i="24"/>
  <c r="P65" i="23"/>
  <c r="P57" i="23"/>
  <c r="P49" i="23"/>
  <c r="AC55" i="24"/>
  <c r="W31" i="24"/>
  <c r="X31" i="24"/>
  <c r="W21" i="24"/>
  <c r="W20" i="24"/>
  <c r="W19" i="24"/>
  <c r="W18" i="24"/>
  <c r="X23" i="24"/>
  <c r="X28" i="24"/>
  <c r="X22" i="24"/>
  <c r="AC24" i="24" l="1"/>
  <c r="W14" i="24"/>
  <c r="AA14" i="24"/>
  <c r="AC14" i="24" s="1"/>
  <c r="X16" i="24"/>
  <c r="Z16" i="24" s="1"/>
  <c r="X13" i="24"/>
  <c r="Z13" i="24" s="1"/>
  <c r="AC20" i="24"/>
  <c r="AC25" i="24"/>
  <c r="Z9" i="24"/>
  <c r="W7" i="24"/>
  <c r="Z25" i="24"/>
  <c r="AC19" i="24"/>
  <c r="AC18" i="24"/>
  <c r="Z26" i="24"/>
  <c r="AC21" i="24"/>
  <c r="AC26" i="24"/>
  <c r="Z17" i="24"/>
  <c r="AA17" i="24"/>
  <c r="AC17" i="24" s="1"/>
  <c r="X8" i="24"/>
  <c r="Z8" i="24" s="1"/>
  <c r="X15" i="24"/>
  <c r="W15" i="24"/>
  <c r="W10" i="24"/>
  <c r="X10" i="24"/>
  <c r="AC29" i="24"/>
  <c r="Z7" i="24"/>
  <c r="AA7" i="24"/>
  <c r="AC7" i="24" s="1"/>
  <c r="AA27" i="24"/>
  <c r="AC27" i="24" s="1"/>
  <c r="Z27" i="24"/>
  <c r="Z12" i="24"/>
  <c r="AA12" i="24"/>
  <c r="AC12" i="24" s="1"/>
  <c r="Z33" i="24"/>
  <c r="AA33" i="24"/>
  <c r="AC33" i="24" s="1"/>
  <c r="Z31" i="24"/>
  <c r="AA31" i="24"/>
  <c r="AC31" i="24" s="1"/>
  <c r="Z22" i="24"/>
  <c r="AA22" i="24"/>
  <c r="AC22" i="24" s="1"/>
  <c r="Z23" i="24"/>
  <c r="AA23" i="24"/>
  <c r="AC23" i="24" s="1"/>
  <c r="AA28" i="24"/>
  <c r="AC28" i="24" s="1"/>
  <c r="Z28" i="24"/>
  <c r="AA11" i="24"/>
  <c r="AC11" i="24" s="1"/>
  <c r="Z11" i="24"/>
  <c r="Z30" i="24"/>
  <c r="AA30" i="24"/>
  <c r="AC30" i="24" s="1"/>
  <c r="Z32" i="24"/>
  <c r="AA32" i="24"/>
  <c r="AC32" i="24" s="1"/>
  <c r="AA13" i="24" l="1"/>
  <c r="AC13" i="24" s="1"/>
  <c r="AA16" i="24"/>
  <c r="AC16" i="24" s="1"/>
  <c r="AA8" i="24"/>
  <c r="AC8" i="24" s="1"/>
  <c r="Z10" i="24"/>
  <c r="AA10" i="24"/>
  <c r="AC10" i="24" s="1"/>
  <c r="AA15" i="24"/>
  <c r="AC15" i="24" s="1"/>
  <c r="Z15" i="24"/>
</calcChain>
</file>

<file path=xl/sharedStrings.xml><?xml version="1.0" encoding="utf-8"?>
<sst xmlns="http://schemas.openxmlformats.org/spreadsheetml/2006/main" count="1219" uniqueCount="120">
  <si>
    <t>Year</t>
  </si>
  <si>
    <t>Total</t>
  </si>
  <si>
    <t/>
  </si>
  <si>
    <t>NA = Not available.</t>
  </si>
  <si>
    <t>NA</t>
  </si>
  <si>
    <t>Filename:  SWEETS</t>
  </si>
  <si>
    <t>Caloric sweeteners</t>
  </si>
  <si>
    <t>Corn sweeteners</t>
  </si>
  <si>
    <t>Raw</t>
  </si>
  <si>
    <t>Refined</t>
  </si>
  <si>
    <t>Glucose</t>
  </si>
  <si>
    <t>Dextrose</t>
  </si>
  <si>
    <t>Honey</t>
  </si>
  <si>
    <t>Supply</t>
  </si>
  <si>
    <t>Production</t>
  </si>
  <si>
    <t>Foreign</t>
  </si>
  <si>
    <t>Imports</t>
  </si>
  <si>
    <t>Exports</t>
  </si>
  <si>
    <t>Shipments to U.S. territories</t>
  </si>
  <si>
    <t>Nonfood use</t>
  </si>
  <si>
    <t xml:space="preserve">Total </t>
  </si>
  <si>
    <t>Filename:</t>
  </si>
  <si>
    <t>Worksheets:</t>
  </si>
  <si>
    <t>Caloric sweeteners, availability (million pounds)</t>
  </si>
  <si>
    <t>Caloric sweeteners - Per capita availability</t>
  </si>
  <si>
    <t>Per capita availability</t>
  </si>
  <si>
    <t xml:space="preserve">Caloric sweeteners, per capita availability </t>
  </si>
  <si>
    <t>Caloric sweeteners, availability (short tons)</t>
  </si>
  <si>
    <t>Caloric sweeteners - Per capita availability (historical)</t>
  </si>
  <si>
    <t>--- Millions ---</t>
  </si>
  <si>
    <t>--- Pounds ---</t>
  </si>
  <si>
    <t>Puerto Rico</t>
  </si>
  <si>
    <t>Total use</t>
  </si>
  <si>
    <t>Food availability</t>
  </si>
  <si>
    <t>Use</t>
  </si>
  <si>
    <t>Caloric sweeteners - Total availability, million pounds</t>
  </si>
  <si>
    <t>Caloric sweeteners, per capita availability</t>
  </si>
  <si>
    <t>Total cane and beet sugar: Supply and use</t>
  </si>
  <si>
    <t>Caloric sweeteners, per capita availability (daily teaspoons)</t>
  </si>
  <si>
    <t>- Million pounds -</t>
  </si>
  <si>
    <t>Caloric sweeteners - Per capita availability (daily teaspoons)</t>
  </si>
  <si>
    <t>Caloric sweeteners - Total availability, short tons</t>
  </si>
  <si>
    <t>Glucose: Supply and use</t>
  </si>
  <si>
    <t>Dextrose: Supply and use</t>
  </si>
  <si>
    <t>Table of Contents</t>
  </si>
  <si>
    <t>Contact Linda Kantor or Andrzej Blazejczyk for more information.</t>
  </si>
  <si>
    <t>Filename: SWEETS</t>
  </si>
  <si>
    <t>High-fructose corn syrup</t>
  </si>
  <si>
    <t>High-fructose corn syrup (HFCS): Supply and use</t>
  </si>
  <si>
    <t>High-fructose corn syrup-42</t>
  </si>
  <si>
    <t>High-fructose corn syrup-55</t>
  </si>
  <si>
    <t>2/ Cane and beet sugar deliveries for food and beverages; does not include sugar imported in blends and mixtures.</t>
  </si>
  <si>
    <t>3/ Contains estimates of sorgo, maple and sugarcane syrup, edible molasses, and edible refiners' syrup.</t>
  </si>
  <si>
    <t xml:space="preserve">4/ Refined sugar is used for calculating "Total Caloric Sweeteners." </t>
  </si>
  <si>
    <t>1/ Cane and beet sugar deliveries for food and beverages; does not include sugar imported in blends and mixtures.</t>
  </si>
  <si>
    <t>2/ Contains estimates of sorgo, maple and sugarcane syrup, edible molasses, and edible refiners' syrup.</t>
  </si>
  <si>
    <t xml:space="preserve">3/ Refined sugar is used for calculating "Total Caloric Sweeteners." </t>
  </si>
  <si>
    <t>Beginning stocks 3/</t>
  </si>
  <si>
    <t>Total supply 4/</t>
  </si>
  <si>
    <t>Ending stocks 3/</t>
  </si>
  <si>
    <t>2/ Excludes the refined sugar contained in imported sugar blends and mixtures (particularly sugar-sweetened tea mixes, and flavored sugars, largely beverage bases).</t>
  </si>
  <si>
    <t>3/ Stocks in hands of primary distributors (processors and importers).</t>
  </si>
  <si>
    <t>4/ Computed from unrounded data. Raw sugar.</t>
  </si>
  <si>
    <t>5/ Includes shipments to Puerto Rico and deliveries of sugar for use in sugar-containing products for export under the re-export program.</t>
  </si>
  <si>
    <t>6/ Holdings of wholesalers, retailers, and industrial users. Negative number indicates a stock drawdown. Calculated as a residual.</t>
  </si>
  <si>
    <t>7/ Includes use in polyhydric alcohol. In 1985, also includes use of 127,000 short tons in fuel ethanol.</t>
  </si>
  <si>
    <t>8/ To convert raw value to refined sugar, divide by 1.07.</t>
  </si>
  <si>
    <t>3/ Computed from unrounded data.</t>
  </si>
  <si>
    <t>4/ A negative number indicates a stock drawdown, its absolute value is added to total supply to compute total use. A positive number indicates a stock buildup; it is subtracted from total supply.</t>
  </si>
  <si>
    <t>3/ A negative number indicates a stock drawdown, its absolute value is added to total supply to compute total use. A positive number indicates a stock buildup; it is subtracted from total supply.</t>
  </si>
  <si>
    <t>Refining loss adjustment</t>
  </si>
  <si>
    <t>Refined 8/</t>
  </si>
  <si>
    <t>Imports 2/</t>
  </si>
  <si>
    <t>U.S. population 1/</t>
  </si>
  <si>
    <t>Edible syrups 3/</t>
  </si>
  <si>
    <t>Cane and beet sugar deliveries 2/</t>
  </si>
  <si>
    <t>sweets.xlsx</t>
  </si>
  <si>
    <t>Total supply 3/</t>
  </si>
  <si>
    <t>Total 3/</t>
  </si>
  <si>
    <t>Cane and beet sugar deliveries 1/</t>
  </si>
  <si>
    <t>Edible syrups 2/</t>
  </si>
  <si>
    <t>----------------------------------------------------------------------- 1,000 short tons, dry weight -------------------------------------------------------------------</t>
  </si>
  <si>
    <t>- Million pounds, dry weight -</t>
  </si>
  <si>
    <t>-- Pounds, dry weight --</t>
  </si>
  <si>
    <t>--------- 1,000 short tons, dry weight ---------</t>
  </si>
  <si>
    <t>--------- Million pounds, dry weight ----------</t>
  </si>
  <si>
    <t>------------- Pounds, dry weight -------------</t>
  </si>
  <si>
    <t>3/ Includes estimates of sorgo, maple and sugarcane syrup, edible molasses, and edible refiners' syrup.</t>
  </si>
  <si>
    <t>Refined 5/</t>
  </si>
  <si>
    <t>5/ To convert raw value to refined sugar, divide by 1.07.</t>
  </si>
  <si>
    <t>Note: HFCS-55 contains 55 percent fructose and is used primarily in soft drinks, while HFCS-42 contains 42 percent fructose and is used in a broader range of goods, including other beverages and baked goods.</t>
  </si>
  <si>
    <t>1/ Resident population plus the Armed Forces overseas, on July 1 of the given year.</t>
  </si>
  <si>
    <t>Source: USDA, Economic Research Service (ERS) using data from various sources as documented in the Food Availability Data System on the USDA, ERS website.</t>
  </si>
  <si>
    <t>Net change in stocks 4/</t>
  </si>
  <si>
    <t>Net change in stocks 3/</t>
  </si>
  <si>
    <t>Exports 5/</t>
  </si>
  <si>
    <t>Net change
 in stocks 6/</t>
  </si>
  <si>
    <t>Nonfood use 7/</t>
  </si>
  <si>
    <t>Total 4/</t>
  </si>
  <si>
    <t>4/ Refined sugar is used for calculating "Total Caloric Sweeteners."</t>
  </si>
  <si>
    <t xml:space="preserve">Data are as of August 19, 2024. </t>
  </si>
  <si>
    <t>Total 6/</t>
  </si>
  <si>
    <t>Total caloric sweeteners 4, 6/</t>
  </si>
  <si>
    <t>6/ Computed from unrounded data.</t>
  </si>
  <si>
    <t>4/ Computed from unrounded data.</t>
  </si>
  <si>
    <t>Total caloric sweeteners 3, 4/</t>
  </si>
  <si>
    <t>2/ Computed from unrounded data.</t>
  </si>
  <si>
    <t>Total supply 2/</t>
  </si>
  <si>
    <t>Total 2/</t>
  </si>
  <si>
    <t>2/ Includes estimates for glucose syrup solids and maltodextrin, as well as glucose syrup.</t>
  </si>
  <si>
    <t>Production 2/</t>
  </si>
  <si>
    <t>Total use 2/</t>
  </si>
  <si>
    <t xml:space="preserve"> </t>
  </si>
  <si>
    <t>------------------------------------------------------------------------------- Pounds, dry weight ------------------------------------------------------------------------------</t>
  </si>
  <si>
    <t>------------------------------------------------------------------------------- Pounds, dry weight -----------------------------------------------------------------------------</t>
  </si>
  <si>
    <t>------------------------------------------------------------------------- 1,000 short tons, dry weight ------------------------------------------------------------------------</t>
  </si>
  <si>
    <t>-------------------------------------------------------------------------- Million pounds, dry weight -------------------------------------------------------------------------</t>
  </si>
  <si>
    <t>-------------------------------------------------------------------------------------------------------- 1,000 short tons, raw value ------------------------------------------------------------------------------------------------</t>
  </si>
  <si>
    <t>------------------------------------------------------------------------------- Teaspoons (daily) -------------------------------------------------------------------------------</t>
  </si>
  <si>
    <t>----------------------------------------------------------------------------------------------------------------------------------------------------------------------- 1,000 short tons, dry weight ----------------------------------------------------------------------------------------------------------------------------------------------------------------------------------------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</si>
</sst>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#,##0.0"/>
    <numFmt numFmtId="165" formatCode="0.000"/>
    <numFmt numFmtId="166" formatCode="0.0"/>
    <numFmt numFmtId="167" formatCode="mmmm\ d\,\ yyyy"/>
    <numFmt numFmtId="168" formatCode="#,##0.000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</borders>
  <cellStyleXfs count="52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" applyNumberFormat="0" applyFill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300">
    <xf numFmtId="0" fontId="0" fillId="0" borderId="0" xfId="0"/>
    <xf numFmtId="0" fontId="7" fillId="0" borderId="0" xfId="0" applyFont="1"/>
    <xf numFmtId="0" fontId="4" fillId="0" borderId="0" xfId="8" applyNumberFormat="1" applyFont="1" applyFill="1"/>
    <xf numFmtId="165" fontId="4" fillId="0" borderId="0" xfId="8" applyNumberFormat="1" applyFont="1" applyFill="1"/>
    <xf numFmtId="164" fontId="4" fillId="0" borderId="0" xfId="8" applyNumberFormat="1" applyFont="1" applyFill="1"/>
    <xf numFmtId="164" fontId="4" fillId="0" borderId="0" xfId="48" applyNumberFormat="1" applyFont="1"/>
    <xf numFmtId="0" fontId="4" fillId="0" borderId="0" xfId="48" applyFont="1"/>
    <xf numFmtId="164" fontId="8" fillId="0" borderId="0" xfId="8" applyNumberFormat="1" applyFont="1" applyFill="1" applyBorder="1"/>
    <xf numFmtId="164" fontId="4" fillId="0" borderId="2" xfId="8" applyNumberFormat="1" applyFont="1" applyFill="1" applyBorder="1" applyAlignment="1">
      <alignment horizontal="centerContinuous"/>
    </xf>
    <xf numFmtId="164" fontId="4" fillId="0" borderId="3" xfId="8" applyNumberFormat="1" applyFont="1" applyFill="1" applyBorder="1" applyAlignment="1">
      <alignment horizontal="centerContinuous"/>
    </xf>
    <xf numFmtId="164" fontId="4" fillId="0" borderId="0" xfId="8" applyNumberFormat="1" applyFont="1" applyFill="1" applyBorder="1"/>
    <xf numFmtId="0" fontId="4" fillId="0" borderId="0" xfId="8" applyNumberFormat="1" applyFont="1" applyFill="1" applyBorder="1"/>
    <xf numFmtId="164" fontId="4" fillId="0" borderId="0" xfId="0" applyNumberFormat="1" applyFont="1"/>
    <xf numFmtId="164" fontId="4" fillId="0" borderId="5" xfId="8" quotePrefix="1" applyNumberFormat="1" applyFont="1" applyFill="1" applyBorder="1" applyAlignment="1">
      <alignment horizontal="centerContinuous"/>
    </xf>
    <xf numFmtId="164" fontId="4" fillId="0" borderId="6" xfId="8" quotePrefix="1" applyNumberFormat="1" applyFont="1" applyFill="1" applyBorder="1" applyAlignment="1">
      <alignment horizontal="centerContinuous"/>
    </xf>
    <xf numFmtId="0" fontId="4" fillId="0" borderId="0" xfId="0" applyFont="1"/>
    <xf numFmtId="0" fontId="4" fillId="0" borderId="0" xfId="8" quotePrefix="1" applyNumberFormat="1" applyFont="1" applyFill="1"/>
    <xf numFmtId="0" fontId="4" fillId="0" borderId="0" xfId="8" applyFont="1"/>
    <xf numFmtId="0" fontId="8" fillId="0" borderId="0" xfId="8" applyFont="1" applyBorder="1"/>
    <xf numFmtId="0" fontId="4" fillId="0" borderId="0" xfId="8" applyFont="1" applyBorder="1"/>
    <xf numFmtId="164" fontId="4" fillId="0" borderId="0" xfId="19" applyNumberFormat="1" applyFont="1"/>
    <xf numFmtId="164" fontId="4" fillId="0" borderId="0" xfId="31" applyNumberFormat="1" applyFont="1"/>
    <xf numFmtId="164" fontId="4" fillId="0" borderId="0" xfId="37" applyNumberFormat="1" applyFont="1"/>
    <xf numFmtId="164" fontId="4" fillId="0" borderId="0" xfId="39" applyNumberFormat="1" applyFont="1"/>
    <xf numFmtId="164" fontId="4" fillId="0" borderId="0" xfId="41" applyNumberFormat="1" applyFont="1"/>
    <xf numFmtId="0" fontId="1" fillId="0" borderId="0" xfId="0" applyFont="1"/>
    <xf numFmtId="164" fontId="8" fillId="0" borderId="0" xfId="48" applyNumberFormat="1" applyFont="1"/>
    <xf numFmtId="0" fontId="8" fillId="0" borderId="0" xfId="48" applyFont="1"/>
    <xf numFmtId="0" fontId="8" fillId="0" borderId="0" xfId="0" applyFont="1"/>
    <xf numFmtId="0" fontId="1" fillId="0" borderId="0" xfId="16"/>
    <xf numFmtId="0" fontId="1" fillId="0" borderId="0" xfId="21"/>
    <xf numFmtId="0" fontId="1" fillId="0" borderId="0" xfId="25"/>
    <xf numFmtId="0" fontId="1" fillId="0" borderId="0" xfId="27"/>
    <xf numFmtId="0" fontId="1" fillId="0" borderId="0" xfId="30"/>
    <xf numFmtId="0" fontId="1" fillId="0" borderId="0" xfId="33"/>
    <xf numFmtId="0" fontId="1" fillId="0" borderId="0" xfId="34"/>
    <xf numFmtId="0" fontId="1" fillId="0" borderId="0" xfId="35"/>
    <xf numFmtId="0" fontId="1" fillId="0" borderId="0" xfId="36"/>
    <xf numFmtId="0" fontId="5" fillId="0" borderId="0" xfId="7" applyNumberFormat="1" applyAlignment="1" applyProtection="1"/>
    <xf numFmtId="0" fontId="5" fillId="0" borderId="0" xfId="7" applyNumberFormat="1" applyAlignment="1" applyProtection="1">
      <alignment horizontal="left"/>
    </xf>
    <xf numFmtId="0" fontId="5" fillId="0" borderId="0" xfId="7" quotePrefix="1" applyNumberFormat="1" applyAlignment="1" applyProtection="1">
      <alignment horizontal="left"/>
    </xf>
    <xf numFmtId="0" fontId="11" fillId="0" borderId="0" xfId="0" quotePrefix="1" applyFont="1" applyAlignment="1">
      <alignment horizontal="left"/>
    </xf>
    <xf numFmtId="164" fontId="8" fillId="0" borderId="13" xfId="8" quotePrefix="1" applyNumberFormat="1" applyFont="1" applyFill="1" applyBorder="1" applyAlignment="1">
      <alignment horizontal="right"/>
    </xf>
    <xf numFmtId="0" fontId="4" fillId="0" borderId="23" xfId="8" applyNumberFormat="1" applyFont="1" applyFill="1" applyBorder="1" applyAlignment="1">
      <alignment horizontal="center" vertical="center"/>
    </xf>
    <xf numFmtId="164" fontId="4" fillId="0" borderId="20" xfId="8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3" xfId="8" quotePrefix="1" applyNumberFormat="1" applyFont="1" applyFill="1" applyBorder="1" applyAlignment="1">
      <alignment horizontal="center" vertical="center"/>
    </xf>
    <xf numFmtId="164" fontId="4" fillId="0" borderId="3" xfId="8" applyNumberFormat="1" applyFont="1" applyFill="1" applyBorder="1" applyAlignment="1">
      <alignment horizontal="center" vertical="center"/>
    </xf>
    <xf numFmtId="0" fontId="1" fillId="0" borderId="0" xfId="50"/>
    <xf numFmtId="164" fontId="11" fillId="0" borderId="13" xfId="0" quotePrefix="1" applyNumberFormat="1" applyFont="1" applyBorder="1"/>
    <xf numFmtId="0" fontId="11" fillId="2" borderId="13" xfId="0" applyFont="1" applyFill="1" applyBorder="1"/>
    <xf numFmtId="164" fontId="11" fillId="0" borderId="13" xfId="8" quotePrefix="1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0" borderId="2" xfId="8" applyNumberFormat="1" applyFill="1" applyBorder="1" applyAlignment="1">
      <alignment horizontal="centerContinuous" vertical="center"/>
    </xf>
    <xf numFmtId="164" fontId="1" fillId="0" borderId="3" xfId="8" applyNumberFormat="1" applyFill="1" applyBorder="1" applyAlignment="1">
      <alignment horizontal="centerContinuous" vertical="center"/>
    </xf>
    <xf numFmtId="164" fontId="1" fillId="0" borderId="18" xfId="8" applyNumberFormat="1" applyFill="1" applyBorder="1" applyAlignment="1">
      <alignment horizontal="center" vertical="center"/>
    </xf>
    <xf numFmtId="166" fontId="1" fillId="0" borderId="20" xfId="0" quotePrefix="1" applyNumberFormat="1" applyFont="1" applyBorder="1" applyAlignment="1">
      <alignment horizontal="center" vertical="center"/>
    </xf>
    <xf numFmtId="164" fontId="1" fillId="0" borderId="18" xfId="8" applyNumberFormat="1" applyFill="1" applyBorder="1" applyAlignment="1">
      <alignment horizontal="center" vertical="center" wrapText="1"/>
    </xf>
    <xf numFmtId="164" fontId="1" fillId="0" borderId="14" xfId="8" applyNumberFormat="1" applyFill="1" applyBorder="1" applyAlignment="1">
      <alignment horizontal="center" vertical="center" wrapText="1"/>
    </xf>
    <xf numFmtId="164" fontId="1" fillId="0" borderId="4" xfId="8" applyNumberFormat="1" applyFill="1" applyBorder="1" applyAlignment="1">
      <alignment horizontal="center" vertical="center" wrapText="1"/>
    </xf>
    <xf numFmtId="164" fontId="1" fillId="0" borderId="35" xfId="8" applyNumberFormat="1" applyFill="1" applyBorder="1" applyAlignment="1">
      <alignment horizontal="center" vertical="center"/>
    </xf>
    <xf numFmtId="165" fontId="12" fillId="0" borderId="36" xfId="8" quotePrefix="1" applyNumberFormat="1" applyFont="1" applyBorder="1" applyAlignment="1">
      <alignment horizontal="center" vertical="center"/>
    </xf>
    <xf numFmtId="3" fontId="12" fillId="0" borderId="36" xfId="51" quotePrefix="1" applyNumberFormat="1" applyFont="1" applyFill="1" applyBorder="1" applyAlignment="1">
      <alignment horizontal="centerContinuous" vertical="center"/>
    </xf>
    <xf numFmtId="165" fontId="10" fillId="0" borderId="36" xfId="8" quotePrefix="1" applyNumberFormat="1" applyFont="1" applyBorder="1" applyAlignment="1">
      <alignment horizontal="center" vertical="center"/>
    </xf>
    <xf numFmtId="0" fontId="1" fillId="0" borderId="7" xfId="8" applyNumberFormat="1" applyFill="1" applyBorder="1" applyAlignment="1">
      <alignment horizontal="center"/>
    </xf>
    <xf numFmtId="165" fontId="1" fillId="0" borderId="7" xfId="8" applyNumberFormat="1" applyFill="1" applyBorder="1" applyAlignment="1">
      <alignment horizontal="center"/>
    </xf>
    <xf numFmtId="164" fontId="1" fillId="0" borderId="7" xfId="8" applyNumberFormat="1" applyFill="1" applyBorder="1"/>
    <xf numFmtId="164" fontId="1" fillId="0" borderId="7" xfId="8" applyNumberFormat="1" applyFill="1" applyBorder="1" applyAlignment="1">
      <alignment horizontal="right"/>
    </xf>
    <xf numFmtId="0" fontId="1" fillId="3" borderId="7" xfId="8" applyNumberFormat="1" applyFill="1" applyBorder="1" applyAlignment="1">
      <alignment horizontal="center"/>
    </xf>
    <xf numFmtId="165" fontId="1" fillId="3" borderId="7" xfId="8" applyNumberFormat="1" applyFill="1" applyBorder="1" applyAlignment="1">
      <alignment horizontal="center"/>
    </xf>
    <xf numFmtId="164" fontId="1" fillId="3" borderId="7" xfId="8" applyNumberFormat="1" applyFill="1" applyBorder="1"/>
    <xf numFmtId="0" fontId="1" fillId="3" borderId="8" xfId="8" applyNumberFormat="1" applyFill="1" applyBorder="1" applyAlignment="1">
      <alignment horizontal="center"/>
    </xf>
    <xf numFmtId="165" fontId="1" fillId="3" borderId="8" xfId="8" applyNumberFormat="1" applyFill="1" applyBorder="1" applyAlignment="1">
      <alignment horizontal="center"/>
    </xf>
    <xf numFmtId="164" fontId="1" fillId="3" borderId="8" xfId="8" applyNumberFormat="1" applyFill="1" applyBorder="1"/>
    <xf numFmtId="0" fontId="1" fillId="2" borderId="8" xfId="8" applyNumberFormat="1" applyFill="1" applyBorder="1" applyAlignment="1">
      <alignment horizontal="center"/>
    </xf>
    <xf numFmtId="165" fontId="1" fillId="2" borderId="8" xfId="8" applyNumberFormat="1" applyFill="1" applyBorder="1" applyAlignment="1">
      <alignment horizontal="center"/>
    </xf>
    <xf numFmtId="164" fontId="1" fillId="2" borderId="8" xfId="8" applyNumberFormat="1" applyFill="1" applyBorder="1"/>
    <xf numFmtId="164" fontId="1" fillId="3" borderId="10" xfId="8" applyNumberFormat="1" applyFill="1" applyBorder="1"/>
    <xf numFmtId="0" fontId="1" fillId="0" borderId="7" xfId="8" applyBorder="1" applyAlignment="1">
      <alignment horizontal="center"/>
    </xf>
    <xf numFmtId="166" fontId="1" fillId="0" borderId="7" xfId="8" applyNumberFormat="1" applyBorder="1" applyAlignment="1">
      <alignment horizontal="right"/>
    </xf>
    <xf numFmtId="166" fontId="1" fillId="0" borderId="7" xfId="8" applyNumberFormat="1" applyBorder="1"/>
    <xf numFmtId="0" fontId="1" fillId="3" borderId="7" xfId="8" applyFill="1" applyBorder="1" applyAlignment="1">
      <alignment horizontal="center"/>
    </xf>
    <xf numFmtId="166" fontId="1" fillId="3" borderId="7" xfId="8" applyNumberFormat="1" applyFill="1" applyBorder="1" applyAlignment="1">
      <alignment horizontal="right"/>
    </xf>
    <xf numFmtId="166" fontId="1" fillId="3" borderId="7" xfId="8" applyNumberFormat="1" applyFill="1" applyBorder="1"/>
    <xf numFmtId="0" fontId="1" fillId="0" borderId="7" xfId="8" applyFill="1" applyBorder="1" applyAlignment="1">
      <alignment horizontal="center"/>
    </xf>
    <xf numFmtId="166" fontId="1" fillId="0" borderId="7" xfId="8" applyNumberFormat="1" applyFill="1" applyBorder="1" applyAlignment="1">
      <alignment horizontal="right"/>
    </xf>
    <xf numFmtId="166" fontId="1" fillId="0" borderId="7" xfId="8" applyNumberFormat="1" applyFill="1" applyBorder="1"/>
    <xf numFmtId="164" fontId="1" fillId="0" borderId="7" xfId="8" quotePrefix="1" applyNumberFormat="1" applyFill="1" applyBorder="1" applyAlignment="1">
      <alignment horizontal="right"/>
    </xf>
    <xf numFmtId="165" fontId="11" fillId="0" borderId="13" xfId="8" applyNumberFormat="1" applyFont="1" applyFill="1" applyBorder="1" applyAlignment="1">
      <alignment horizontal="left"/>
    </xf>
    <xf numFmtId="164" fontId="11" fillId="0" borderId="13" xfId="0" quotePrefix="1" applyNumberFormat="1" applyFont="1" applyBorder="1" applyAlignment="1">
      <alignment horizontal="right"/>
    </xf>
    <xf numFmtId="164" fontId="1" fillId="2" borderId="7" xfId="8" applyNumberFormat="1" applyFill="1" applyBorder="1"/>
    <xf numFmtId="164" fontId="1" fillId="0" borderId="8" xfId="8" applyNumberFormat="1" applyFill="1" applyBorder="1"/>
    <xf numFmtId="0" fontId="1" fillId="2" borderId="7" xfId="8" applyNumberFormat="1" applyFill="1" applyBorder="1" applyAlignment="1">
      <alignment horizontal="center"/>
    </xf>
    <xf numFmtId="165" fontId="1" fillId="2" borderId="7" xfId="8" applyNumberFormat="1" applyFill="1" applyBorder="1" applyAlignment="1">
      <alignment horizontal="center"/>
    </xf>
    <xf numFmtId="164" fontId="1" fillId="2" borderId="12" xfId="8" applyNumberFormat="1" applyFill="1" applyBorder="1"/>
    <xf numFmtId="164" fontId="1" fillId="0" borderId="12" xfId="8" applyNumberFormat="1" applyFill="1" applyBorder="1"/>
    <xf numFmtId="164" fontId="1" fillId="3" borderId="12" xfId="8" applyNumberFormat="1" applyFill="1" applyBorder="1"/>
    <xf numFmtId="0" fontId="1" fillId="2" borderId="26" xfId="0" applyFont="1" applyFill="1" applyBorder="1" applyAlignment="1">
      <alignment horizontal="centerContinuous" vertical="top"/>
    </xf>
    <xf numFmtId="0" fontId="1" fillId="2" borderId="2" xfId="0" applyFont="1" applyFill="1" applyBorder="1" applyAlignment="1">
      <alignment horizontal="centerContinuous" vertical="top"/>
    </xf>
    <xf numFmtId="0" fontId="1" fillId="2" borderId="19" xfId="0" applyFont="1" applyFill="1" applyBorder="1" applyAlignment="1">
      <alignment horizontal="centerContinuous" vertical="top"/>
    </xf>
    <xf numFmtId="0" fontId="11" fillId="2" borderId="1" xfId="0" applyFont="1" applyFill="1" applyBorder="1"/>
    <xf numFmtId="0" fontId="1" fillId="2" borderId="1" xfId="0" applyFont="1" applyFill="1" applyBorder="1" applyAlignment="1">
      <alignment horizontal="centerContinuous" vertical="top"/>
    </xf>
    <xf numFmtId="0" fontId="1" fillId="2" borderId="17" xfId="0" applyFont="1" applyFill="1" applyBorder="1" applyAlignment="1">
      <alignment horizontal="centerContinuous" vertical="top"/>
    </xf>
    <xf numFmtId="0" fontId="1" fillId="2" borderId="3" xfId="0" applyFont="1" applyFill="1" applyBorder="1" applyAlignment="1">
      <alignment horizontal="centerContinuous" vertical="top"/>
    </xf>
    <xf numFmtId="164" fontId="1" fillId="0" borderId="18" xfId="8" quotePrefix="1" applyNumberFormat="1" applyFill="1" applyBorder="1" applyAlignment="1">
      <alignment horizontal="center" vertical="center" wrapText="1"/>
    </xf>
    <xf numFmtId="166" fontId="1" fillId="0" borderId="20" xfId="0" quotePrefix="1" applyNumberFormat="1" applyFont="1" applyBorder="1" applyAlignment="1">
      <alignment horizontal="center" vertical="center" wrapText="1"/>
    </xf>
    <xf numFmtId="166" fontId="1" fillId="0" borderId="20" xfId="0" quotePrefix="1" applyNumberFormat="1" applyFont="1" applyBorder="1" applyAlignment="1">
      <alignment horizontal="center" wrapText="1"/>
    </xf>
    <xf numFmtId="0" fontId="1" fillId="2" borderId="23" xfId="0" applyFont="1" applyFill="1" applyBorder="1" applyAlignment="1">
      <alignment horizontal="centerContinuous" vertical="top"/>
    </xf>
    <xf numFmtId="164" fontId="1" fillId="0" borderId="5" xfId="8" quotePrefix="1" applyNumberFormat="1" applyFill="1" applyBorder="1" applyAlignment="1">
      <alignment horizontal="centerContinuous"/>
    </xf>
    <xf numFmtId="3" fontId="12" fillId="0" borderId="36" xfId="51" quotePrefix="1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Continuous" vertical="top"/>
    </xf>
    <xf numFmtId="164" fontId="1" fillId="3" borderId="7" xfId="8" quotePrefix="1" applyNumberFormat="1" applyFill="1" applyBorder="1" applyAlignment="1">
      <alignment horizontal="right"/>
    </xf>
    <xf numFmtId="164" fontId="1" fillId="0" borderId="7" xfId="47" applyNumberFormat="1" applyBorder="1"/>
    <xf numFmtId="164" fontId="1" fillId="3" borderId="7" xfId="47" applyNumberFormat="1" applyFill="1" applyBorder="1"/>
    <xf numFmtId="164" fontId="1" fillId="3" borderId="8" xfId="47" applyNumberFormat="1" applyFill="1" applyBorder="1"/>
    <xf numFmtId="164" fontId="1" fillId="3" borderId="8" xfId="8" quotePrefix="1" applyNumberFormat="1" applyFill="1" applyBorder="1" applyAlignment="1">
      <alignment horizontal="right"/>
    </xf>
    <xf numFmtId="164" fontId="1" fillId="3" borderId="8" xfId="47" applyNumberFormat="1" applyFill="1" applyBorder="1" applyAlignment="1">
      <alignment horizontal="right"/>
    </xf>
    <xf numFmtId="164" fontId="1" fillId="2" borderId="7" xfId="47" applyNumberFormat="1" applyFill="1" applyBorder="1"/>
    <xf numFmtId="164" fontId="1" fillId="2" borderId="7" xfId="8" quotePrefix="1" applyNumberFormat="1" applyFill="1" applyBorder="1" applyAlignment="1">
      <alignment horizontal="right"/>
    </xf>
    <xf numFmtId="164" fontId="1" fillId="2" borderId="7" xfId="47" applyNumberFormat="1" applyFill="1" applyBorder="1" applyAlignment="1">
      <alignment horizontal="right"/>
    </xf>
    <xf numFmtId="164" fontId="1" fillId="2" borderId="8" xfId="47" applyNumberFormat="1" applyFill="1" applyBorder="1"/>
    <xf numFmtId="164" fontId="1" fillId="2" borderId="8" xfId="8" quotePrefix="1" applyNumberFormat="1" applyFill="1" applyBorder="1" applyAlignment="1">
      <alignment horizontal="right"/>
    </xf>
    <xf numFmtId="164" fontId="1" fillId="2" borderId="8" xfId="47" applyNumberFormat="1" applyFill="1" applyBorder="1" applyAlignment="1">
      <alignment horizontal="right"/>
    </xf>
    <xf numFmtId="0" fontId="1" fillId="2" borderId="34" xfId="8" applyNumberFormat="1" applyFill="1" applyBorder="1" applyAlignment="1">
      <alignment horizontal="center"/>
    </xf>
    <xf numFmtId="165" fontId="1" fillId="2" borderId="34" xfId="8" applyNumberFormat="1" applyFill="1" applyBorder="1" applyAlignment="1">
      <alignment horizontal="center"/>
    </xf>
    <xf numFmtId="164" fontId="1" fillId="2" borderId="0" xfId="47" applyNumberFormat="1" applyFill="1"/>
    <xf numFmtId="164" fontId="1" fillId="2" borderId="34" xfId="8" quotePrefix="1" applyNumberFormat="1" applyFill="1" applyBorder="1" applyAlignment="1">
      <alignment horizontal="right"/>
    </xf>
    <xf numFmtId="164" fontId="1" fillId="2" borderId="34" xfId="8" applyNumberFormat="1" applyFill="1" applyBorder="1"/>
    <xf numFmtId="164" fontId="1" fillId="2" borderId="0" xfId="47" applyNumberFormat="1" applyFill="1" applyAlignment="1">
      <alignment horizontal="right"/>
    </xf>
    <xf numFmtId="164" fontId="1" fillId="2" borderId="21" xfId="47" applyNumberFormat="1" applyFill="1" applyBorder="1"/>
    <xf numFmtId="164" fontId="1" fillId="2" borderId="11" xfId="47" applyNumberFormat="1" applyFill="1" applyBorder="1"/>
    <xf numFmtId="164" fontId="1" fillId="2" borderId="21" xfId="47" applyNumberFormat="1" applyFill="1" applyBorder="1" applyAlignment="1">
      <alignment horizontal="right"/>
    </xf>
    <xf numFmtId="164" fontId="1" fillId="2" borderId="22" xfId="47" applyNumberFormat="1" applyFill="1" applyBorder="1"/>
    <xf numFmtId="0" fontId="1" fillId="3" borderId="34" xfId="8" applyNumberFormat="1" applyFill="1" applyBorder="1" applyAlignment="1">
      <alignment horizontal="center"/>
    </xf>
    <xf numFmtId="165" fontId="1" fillId="3" borderId="34" xfId="8" applyNumberFormat="1" applyFill="1" applyBorder="1" applyAlignment="1">
      <alignment horizontal="center"/>
    </xf>
    <xf numFmtId="164" fontId="1" fillId="3" borderId="0" xfId="47" applyNumberFormat="1" applyFill="1"/>
    <xf numFmtId="164" fontId="1" fillId="3" borderId="0" xfId="8" quotePrefix="1" applyNumberFormat="1" applyFill="1" applyBorder="1" applyAlignment="1">
      <alignment horizontal="right"/>
    </xf>
    <xf numFmtId="164" fontId="1" fillId="3" borderId="34" xfId="8" applyNumberFormat="1" applyFill="1" applyBorder="1"/>
    <xf numFmtId="164" fontId="1" fillId="3" borderId="34" xfId="47" applyNumberFormat="1" applyFill="1" applyBorder="1" applyAlignment="1">
      <alignment horizontal="right"/>
    </xf>
    <xf numFmtId="0" fontId="1" fillId="3" borderId="10" xfId="8" applyNumberFormat="1" applyFill="1" applyBorder="1" applyAlignment="1">
      <alignment horizontal="center"/>
    </xf>
    <xf numFmtId="165" fontId="1" fillId="3" borderId="10" xfId="8" applyNumberFormat="1" applyFill="1" applyBorder="1" applyAlignment="1">
      <alignment horizontal="center"/>
    </xf>
    <xf numFmtId="164" fontId="1" fillId="0" borderId="4" xfId="8" applyNumberFormat="1" applyFill="1" applyBorder="1" applyAlignment="1">
      <alignment horizontal="centerContinuous" vertical="center"/>
    </xf>
    <xf numFmtId="164" fontId="1" fillId="0" borderId="5" xfId="8" quotePrefix="1" applyNumberFormat="1" applyFill="1" applyBorder="1" applyAlignment="1">
      <alignment horizontal="centerContinuous" vertical="center"/>
    </xf>
    <xf numFmtId="164" fontId="1" fillId="0" borderId="6" xfId="8" quotePrefix="1" applyNumberFormat="1" applyFill="1" applyBorder="1" applyAlignment="1">
      <alignment horizontal="centerContinuous" vertical="center"/>
    </xf>
    <xf numFmtId="0" fontId="11" fillId="2" borderId="3" xfId="0" applyFont="1" applyFill="1" applyBorder="1"/>
    <xf numFmtId="164" fontId="11" fillId="0" borderId="3" xfId="0" quotePrefix="1" applyNumberFormat="1" applyFont="1" applyBorder="1"/>
    <xf numFmtId="0" fontId="11" fillId="2" borderId="2" xfId="0" applyFont="1" applyFill="1" applyBorder="1"/>
    <xf numFmtId="0" fontId="1" fillId="2" borderId="23" xfId="0" applyFont="1" applyFill="1" applyBorder="1" applyAlignment="1">
      <alignment horizontal="center" vertical="top" wrapText="1"/>
    </xf>
    <xf numFmtId="164" fontId="1" fillId="3" borderId="7" xfId="8" applyNumberFormat="1" applyFill="1" applyBorder="1" applyAlignment="1">
      <alignment horizontal="right"/>
    </xf>
    <xf numFmtId="164" fontId="1" fillId="2" borderId="7" xfId="8" applyNumberFormat="1" applyFill="1" applyBorder="1" applyAlignment="1">
      <alignment horizontal="right"/>
    </xf>
    <xf numFmtId="164" fontId="1" fillId="3" borderId="7" xfId="44" applyNumberFormat="1" applyFill="1" applyBorder="1"/>
    <xf numFmtId="164" fontId="1" fillId="0" borderId="7" xfId="44" applyNumberFormat="1" applyFill="1" applyBorder="1"/>
    <xf numFmtId="164" fontId="1" fillId="0" borderId="7" xfId="45" applyNumberFormat="1" applyBorder="1"/>
    <xf numFmtId="164" fontId="1" fillId="3" borderId="8" xfId="45" applyNumberFormat="1" applyFill="1" applyBorder="1"/>
    <xf numFmtId="164" fontId="1" fillId="2" borderId="8" xfId="45" applyNumberFormat="1" applyFill="1" applyBorder="1"/>
    <xf numFmtId="164" fontId="1" fillId="2" borderId="7" xfId="45" applyNumberFormat="1" applyFill="1" applyBorder="1"/>
    <xf numFmtId="164" fontId="1" fillId="2" borderId="11" xfId="45" applyNumberFormat="1" applyFill="1" applyBorder="1"/>
    <xf numFmtId="168" fontId="1" fillId="3" borderId="7" xfId="8" applyNumberFormat="1" applyFill="1" applyBorder="1"/>
    <xf numFmtId="168" fontId="1" fillId="0" borderId="7" xfId="8" applyNumberFormat="1" applyFill="1" applyBorder="1"/>
    <xf numFmtId="168" fontId="1" fillId="3" borderId="7" xfId="44" applyNumberFormat="1" applyFill="1" applyBorder="1"/>
    <xf numFmtId="168" fontId="1" fillId="0" borderId="7" xfId="44" applyNumberFormat="1" applyFill="1" applyBorder="1" applyAlignment="1">
      <alignment horizontal="right"/>
    </xf>
    <xf numFmtId="164" fontId="1" fillId="0" borderId="7" xfId="43" applyNumberFormat="1" applyBorder="1"/>
    <xf numFmtId="168" fontId="1" fillId="0" borderId="7" xfId="43" applyNumberFormat="1" applyBorder="1"/>
    <xf numFmtId="168" fontId="1" fillId="0" borderId="7" xfId="43" applyNumberFormat="1" applyBorder="1" applyAlignment="1">
      <alignment horizontal="right"/>
    </xf>
    <xf numFmtId="164" fontId="1" fillId="3" borderId="8" xfId="43" applyNumberFormat="1" applyFill="1" applyBorder="1"/>
    <xf numFmtId="168" fontId="1" fillId="3" borderId="8" xfId="43" applyNumberFormat="1" applyFill="1" applyBorder="1"/>
    <xf numFmtId="168" fontId="1" fillId="3" borderId="8" xfId="43" applyNumberFormat="1" applyFill="1" applyBorder="1" applyAlignment="1">
      <alignment horizontal="right"/>
    </xf>
    <xf numFmtId="164" fontId="1" fillId="2" borderId="8" xfId="43" applyNumberFormat="1" applyFill="1" applyBorder="1"/>
    <xf numFmtId="168" fontId="1" fillId="2" borderId="8" xfId="43" applyNumberFormat="1" applyFill="1" applyBorder="1" applyAlignment="1">
      <alignment horizontal="right"/>
    </xf>
    <xf numFmtId="164" fontId="1" fillId="2" borderId="7" xfId="43" applyNumberFormat="1" applyFill="1" applyBorder="1"/>
    <xf numFmtId="168" fontId="1" fillId="2" borderId="7" xfId="43" applyNumberFormat="1" applyFill="1" applyBorder="1" applyAlignment="1">
      <alignment horizontal="right"/>
    </xf>
    <xf numFmtId="168" fontId="1" fillId="2" borderId="34" xfId="43" applyNumberFormat="1" applyFill="1" applyBorder="1" applyAlignment="1">
      <alignment horizontal="right"/>
    </xf>
    <xf numFmtId="164" fontId="1" fillId="0" borderId="11" xfId="8" applyNumberFormat="1" applyFill="1" applyBorder="1"/>
    <xf numFmtId="168" fontId="1" fillId="3" borderId="34" xfId="8" applyNumberFormat="1" applyFill="1" applyBorder="1"/>
    <xf numFmtId="168" fontId="1" fillId="3" borderId="10" xfId="8" applyNumberFormat="1" applyFill="1" applyBorder="1"/>
    <xf numFmtId="3" fontId="12" fillId="0" borderId="37" xfId="51" quotePrefix="1" applyNumberFormat="1" applyFont="1" applyFill="1" applyBorder="1" applyAlignment="1">
      <alignment horizontal="center" vertical="center"/>
    </xf>
    <xf numFmtId="164" fontId="1" fillId="3" borderId="21" xfId="8" applyNumberFormat="1" applyFill="1" applyBorder="1"/>
    <xf numFmtId="164" fontId="1" fillId="0" borderId="21" xfId="8" applyNumberFormat="1" applyFill="1" applyBorder="1"/>
    <xf numFmtId="164" fontId="1" fillId="3" borderId="24" xfId="8" applyNumberFormat="1" applyFill="1" applyBorder="1"/>
    <xf numFmtId="164" fontId="1" fillId="2" borderId="24" xfId="8" applyNumberFormat="1" applyFill="1" applyBorder="1"/>
    <xf numFmtId="164" fontId="1" fillId="2" borderId="21" xfId="8" applyNumberFormat="1" applyFill="1" applyBorder="1"/>
    <xf numFmtId="164" fontId="1" fillId="3" borderId="9" xfId="8" applyNumberFormat="1" applyFill="1" applyBorder="1"/>
    <xf numFmtId="164" fontId="4" fillId="0" borderId="26" xfId="48" applyNumberFormat="1" applyFont="1" applyBorder="1"/>
    <xf numFmtId="0" fontId="1" fillId="0" borderId="26" xfId="15" applyBorder="1"/>
    <xf numFmtId="164" fontId="1" fillId="2" borderId="9" xfId="8" applyNumberFormat="1" applyFill="1" applyBorder="1"/>
    <xf numFmtId="0" fontId="1" fillId="0" borderId="26" xfId="16" applyBorder="1"/>
    <xf numFmtId="164" fontId="4" fillId="0" borderId="26" xfId="8" applyNumberFormat="1" applyFont="1" applyFill="1" applyBorder="1"/>
    <xf numFmtId="164" fontId="1" fillId="0" borderId="14" xfId="8" quotePrefix="1" applyNumberFormat="1" applyFill="1" applyBorder="1" applyAlignment="1">
      <alignment horizontal="center" vertical="center" wrapText="1"/>
    </xf>
    <xf numFmtId="164" fontId="4" fillId="0" borderId="26" xfId="8" applyNumberFormat="1" applyFont="1" applyFill="1" applyBorder="1" applyAlignment="1">
      <alignment horizontal="center"/>
    </xf>
    <xf numFmtId="164" fontId="4" fillId="0" borderId="26" xfId="48" quotePrefix="1" applyNumberFormat="1" applyFont="1" applyBorder="1" applyAlignment="1">
      <alignment horizontal="left"/>
    </xf>
    <xf numFmtId="0" fontId="4" fillId="0" borderId="26" xfId="48" applyFont="1" applyBorder="1"/>
    <xf numFmtId="0" fontId="1" fillId="0" borderId="26" xfId="24" applyBorder="1"/>
    <xf numFmtId="0" fontId="1" fillId="2" borderId="14" xfId="0" applyFont="1" applyFill="1" applyBorder="1" applyAlignment="1">
      <alignment horizontal="center" vertical="center" wrapText="1"/>
    </xf>
    <xf numFmtId="3" fontId="12" fillId="0" borderId="37" xfId="51" quotePrefix="1" applyNumberFormat="1" applyFont="1" applyFill="1" applyBorder="1" applyAlignment="1">
      <alignment horizontal="centerContinuous" vertical="center"/>
    </xf>
    <xf numFmtId="0" fontId="1" fillId="0" borderId="26" xfId="27" applyBorder="1"/>
    <xf numFmtId="164" fontId="4" fillId="0" borderId="26" xfId="0" applyNumberFormat="1" applyFont="1" applyBorder="1"/>
    <xf numFmtId="0" fontId="1" fillId="0" borderId="26" xfId="25" applyBorder="1"/>
    <xf numFmtId="0" fontId="1" fillId="0" borderId="7" xfId="0" quotePrefix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3" borderId="7" xfId="0" quotePrefix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64" fontId="1" fillId="2" borderId="7" xfId="46" applyNumberFormat="1" applyFill="1" applyBorder="1"/>
    <xf numFmtId="164" fontId="1" fillId="0" borderId="7" xfId="46" applyNumberFormat="1" applyBorder="1" applyAlignment="1">
      <alignment horizontal="right"/>
    </xf>
    <xf numFmtId="164" fontId="1" fillId="2" borderId="7" xfId="46" applyNumberFormat="1" applyFill="1" applyBorder="1" applyAlignment="1">
      <alignment horizontal="right"/>
    </xf>
    <xf numFmtId="164" fontId="1" fillId="3" borderId="7" xfId="46" applyNumberFormat="1" applyFill="1" applyBorder="1"/>
    <xf numFmtId="164" fontId="1" fillId="3" borderId="7" xfId="46" applyNumberFormat="1" applyFill="1" applyBorder="1" applyAlignment="1">
      <alignment horizontal="right"/>
    </xf>
    <xf numFmtId="164" fontId="1" fillId="3" borderId="8" xfId="46" applyNumberFormat="1" applyFill="1" applyBorder="1"/>
    <xf numFmtId="164" fontId="1" fillId="3" borderId="8" xfId="46" applyNumberFormat="1" applyFill="1" applyBorder="1" applyAlignment="1">
      <alignment horizontal="right"/>
    </xf>
    <xf numFmtId="164" fontId="1" fillId="3" borderId="8" xfId="8" applyNumberFormat="1" applyFill="1" applyBorder="1" applyAlignment="1">
      <alignment horizontal="right"/>
    </xf>
    <xf numFmtId="164" fontId="1" fillId="2" borderId="8" xfId="46" applyNumberFormat="1" applyFill="1" applyBorder="1"/>
    <xf numFmtId="164" fontId="1" fillId="0" borderId="8" xfId="8" quotePrefix="1" applyNumberFormat="1" applyFill="1" applyBorder="1" applyAlignment="1">
      <alignment horizontal="right"/>
    </xf>
    <xf numFmtId="164" fontId="1" fillId="0" borderId="8" xfId="46" applyNumberFormat="1" applyBorder="1" applyAlignment="1">
      <alignment horizontal="right"/>
    </xf>
    <xf numFmtId="164" fontId="1" fillId="2" borderId="8" xfId="46" applyNumberFormat="1" applyFill="1" applyBorder="1" applyAlignment="1">
      <alignment horizontal="right"/>
    </xf>
    <xf numFmtId="164" fontId="1" fillId="2" borderId="8" xfId="8" applyNumberFormat="1" applyFill="1" applyBorder="1" applyAlignment="1">
      <alignment horizontal="right"/>
    </xf>
    <xf numFmtId="164" fontId="1" fillId="2" borderId="11" xfId="8" quotePrefix="1" applyNumberFormat="1" applyFill="1" applyBorder="1" applyAlignment="1">
      <alignment horizontal="right"/>
    </xf>
    <xf numFmtId="164" fontId="1" fillId="3" borderId="34" xfId="8" quotePrefix="1" applyNumberFormat="1" applyFill="1" applyBorder="1" applyAlignment="1">
      <alignment horizontal="right"/>
    </xf>
    <xf numFmtId="164" fontId="1" fillId="3" borderId="34" xfId="8" applyNumberFormat="1" applyFill="1" applyBorder="1" applyAlignment="1">
      <alignment horizontal="right"/>
    </xf>
    <xf numFmtId="164" fontId="1" fillId="3" borderId="34" xfId="46" applyNumberFormat="1" applyFill="1" applyBorder="1" applyAlignment="1">
      <alignment horizontal="right"/>
    </xf>
    <xf numFmtId="164" fontId="1" fillId="3" borderId="10" xfId="8" quotePrefix="1" applyNumberFormat="1" applyFill="1" applyBorder="1" applyAlignment="1">
      <alignment horizontal="right"/>
    </xf>
    <xf numFmtId="164" fontId="1" fillId="3" borderId="10" xfId="8" applyNumberFormat="1" applyFill="1" applyBorder="1" applyAlignment="1">
      <alignment horizontal="right"/>
    </xf>
    <xf numFmtId="164" fontId="1" fillId="3" borderId="10" xfId="46" applyNumberFormat="1" applyFill="1" applyBorder="1" applyAlignment="1">
      <alignment horizontal="right"/>
    </xf>
    <xf numFmtId="0" fontId="9" fillId="0" borderId="0" xfId="8" quotePrefix="1" applyFont="1" applyAlignment="1">
      <alignment horizontal="left" vertical="center"/>
    </xf>
    <xf numFmtId="0" fontId="1" fillId="0" borderId="0" xfId="8" applyAlignment="1">
      <alignment vertical="center"/>
    </xf>
    <xf numFmtId="0" fontId="4" fillId="0" borderId="0" xfId="8" applyFont="1" applyAlignment="1">
      <alignment horizontal="left" vertical="center"/>
    </xf>
    <xf numFmtId="0" fontId="1" fillId="0" borderId="38" xfId="8" quotePrefix="1" applyBorder="1"/>
    <xf numFmtId="0" fontId="1" fillId="0" borderId="0" xfId="8" quotePrefix="1"/>
    <xf numFmtId="0" fontId="1" fillId="3" borderId="40" xfId="8" applyNumberFormat="1" applyFill="1" applyBorder="1" applyAlignment="1">
      <alignment horizontal="center"/>
    </xf>
    <xf numFmtId="165" fontId="1" fillId="3" borderId="40" xfId="8" applyNumberFormat="1" applyFill="1" applyBorder="1" applyAlignment="1">
      <alignment horizontal="center"/>
    </xf>
    <xf numFmtId="164" fontId="1" fillId="3" borderId="40" xfId="8" applyNumberFormat="1" applyFill="1" applyBorder="1"/>
    <xf numFmtId="0" fontId="1" fillId="0" borderId="26" xfId="34" applyBorder="1"/>
    <xf numFmtId="0" fontId="1" fillId="3" borderId="40" xfId="8" applyFill="1" applyBorder="1" applyAlignment="1">
      <alignment horizontal="center"/>
    </xf>
    <xf numFmtId="166" fontId="1" fillId="3" borderId="40" xfId="8" applyNumberFormat="1" applyFill="1" applyBorder="1" applyAlignment="1">
      <alignment horizontal="right"/>
    </xf>
    <xf numFmtId="166" fontId="1" fillId="3" borderId="40" xfId="8" applyNumberFormat="1" applyFill="1" applyBorder="1"/>
    <xf numFmtId="166" fontId="1" fillId="0" borderId="21" xfId="8" applyNumberFormat="1" applyBorder="1"/>
    <xf numFmtId="166" fontId="1" fillId="3" borderId="21" xfId="8" applyNumberFormat="1" applyFill="1" applyBorder="1"/>
    <xf numFmtId="166" fontId="1" fillId="0" borderId="21" xfId="8" applyNumberFormat="1" applyFill="1" applyBorder="1"/>
    <xf numFmtId="166" fontId="1" fillId="3" borderId="21" xfId="8" applyNumberFormat="1" applyFill="1" applyBorder="1" applyAlignment="1">
      <alignment horizontal="right"/>
    </xf>
    <xf numFmtId="166" fontId="1" fillId="3" borderId="39" xfId="8" applyNumberFormat="1" applyFill="1" applyBorder="1"/>
    <xf numFmtId="0" fontId="1" fillId="0" borderId="26" xfId="30" applyBorder="1"/>
    <xf numFmtId="0" fontId="4" fillId="0" borderId="26" xfId="8" applyFont="1" applyBorder="1"/>
    <xf numFmtId="0" fontId="1" fillId="0" borderId="26" xfId="36" applyBorder="1"/>
    <xf numFmtId="164" fontId="1" fillId="3" borderId="42" xfId="8" applyNumberFormat="1" applyFill="1" applyBorder="1"/>
    <xf numFmtId="164" fontId="1" fillId="3" borderId="41" xfId="8" applyNumberFormat="1" applyFill="1" applyBorder="1"/>
    <xf numFmtId="168" fontId="1" fillId="3" borderId="8" xfId="8" applyNumberFormat="1" applyFill="1" applyBorder="1"/>
    <xf numFmtId="164" fontId="1" fillId="3" borderId="43" xfId="8" applyNumberFormat="1" applyFill="1" applyBorder="1"/>
    <xf numFmtId="164" fontId="1" fillId="3" borderId="40" xfId="47" applyNumberFormat="1" applyFill="1" applyBorder="1"/>
    <xf numFmtId="164" fontId="1" fillId="3" borderId="40" xfId="8" quotePrefix="1" applyNumberFormat="1" applyFill="1" applyBorder="1" applyAlignment="1">
      <alignment horizontal="right"/>
    </xf>
    <xf numFmtId="164" fontId="1" fillId="3" borderId="44" xfId="8" applyNumberFormat="1" applyFill="1" applyBorder="1"/>
    <xf numFmtId="164" fontId="1" fillId="3" borderId="25" xfId="8" applyNumberFormat="1" applyFill="1" applyBorder="1"/>
    <xf numFmtId="0" fontId="11" fillId="2" borderId="0" xfId="0" applyFont="1" applyFill="1" applyAlignment="1">
      <alignment horizontal="centerContinuous"/>
    </xf>
    <xf numFmtId="0" fontId="1" fillId="2" borderId="3" xfId="0" applyFont="1" applyFill="1" applyBorder="1" applyAlignment="1">
      <alignment horizontal="centerContinuous" vertical="center"/>
    </xf>
    <xf numFmtId="164" fontId="1" fillId="0" borderId="20" xfId="8" applyNumberFormat="1" applyFill="1" applyBorder="1" applyAlignment="1">
      <alignment horizontal="center" vertical="center" wrapText="1"/>
    </xf>
    <xf numFmtId="164" fontId="1" fillId="0" borderId="26" xfId="8" applyNumberFormat="1" applyFill="1" applyBorder="1" applyAlignment="1">
      <alignment horizontal="centerContinuous" vertical="center" wrapText="1"/>
    </xf>
    <xf numFmtId="164" fontId="1" fillId="0" borderId="6" xfId="8" applyNumberForma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distributed"/>
    </xf>
    <xf numFmtId="0" fontId="1" fillId="2" borderId="23" xfId="0" applyFont="1" applyFill="1" applyBorder="1" applyAlignment="1">
      <alignment horizontal="centerContinuous" wrapText="1"/>
    </xf>
    <xf numFmtId="164" fontId="1" fillId="0" borderId="4" xfId="8" applyNumberFormat="1" applyFill="1" applyBorder="1" applyAlignment="1">
      <alignment horizontal="centerContinuous" vertical="center" wrapText="1"/>
    </xf>
    <xf numFmtId="164" fontId="10" fillId="0" borderId="28" xfId="8" quotePrefix="1" applyNumberFormat="1" applyFont="1" applyFill="1" applyBorder="1" applyAlignment="1">
      <alignment horizontal="centerContinuous" vertical="center"/>
    </xf>
    <xf numFmtId="164" fontId="10" fillId="0" borderId="29" xfId="8" quotePrefix="1" applyNumberFormat="1" applyFont="1" applyFill="1" applyBorder="1" applyAlignment="1">
      <alignment horizontal="centerContinuous" vertical="center"/>
    </xf>
    <xf numFmtId="0" fontId="1" fillId="2" borderId="30" xfId="0" applyFont="1" applyFill="1" applyBorder="1" applyAlignment="1">
      <alignment horizontal="centerContinuous" vertical="center"/>
    </xf>
    <xf numFmtId="0" fontId="1" fillId="2" borderId="31" xfId="0" applyFont="1" applyFill="1" applyBorder="1" applyAlignment="1">
      <alignment horizontal="centerContinuous" vertical="center"/>
    </xf>
    <xf numFmtId="164" fontId="1" fillId="0" borderId="30" xfId="8" applyNumberFormat="1" applyFill="1" applyBorder="1" applyAlignment="1">
      <alignment horizontal="centerContinuous" vertical="center"/>
    </xf>
    <xf numFmtId="164" fontId="1" fillId="0" borderId="31" xfId="0" quotePrefix="1" applyNumberFormat="1" applyFont="1" applyBorder="1" applyAlignment="1">
      <alignment horizontal="centerContinuous" vertical="center"/>
    </xf>
    <xf numFmtId="0" fontId="11" fillId="2" borderId="31" xfId="0" applyFont="1" applyFill="1" applyBorder="1" applyAlignment="1">
      <alignment horizontal="centerContinuous"/>
    </xf>
    <xf numFmtId="164" fontId="11" fillId="0" borderId="31" xfId="0" quotePrefix="1" applyNumberFormat="1" applyFont="1" applyBorder="1" applyAlignment="1">
      <alignment horizontal="centerContinuous"/>
    </xf>
    <xf numFmtId="0" fontId="11" fillId="2" borderId="3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 vertical="center"/>
    </xf>
    <xf numFmtId="164" fontId="4" fillId="0" borderId="31" xfId="8" applyNumberFormat="1" applyFont="1" applyFill="1" applyBorder="1" applyAlignment="1">
      <alignment horizontal="centerContinuous"/>
    </xf>
    <xf numFmtId="164" fontId="1" fillId="0" borderId="14" xfId="8" quotePrefix="1" applyNumberForma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 wrapText="1"/>
    </xf>
    <xf numFmtId="164" fontId="4" fillId="0" borderId="16" xfId="8" quotePrefix="1" applyNumberFormat="1" applyFont="1" applyFill="1" applyBorder="1" applyAlignment="1">
      <alignment horizontal="centerContinuous" vertical="center"/>
    </xf>
    <xf numFmtId="164" fontId="1" fillId="0" borderId="3" xfId="8" applyNumberFormat="1" applyFill="1" applyBorder="1" applyAlignment="1">
      <alignment horizontal="centerContinuous" vertical="top"/>
    </xf>
    <xf numFmtId="0" fontId="1" fillId="2" borderId="2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164" fontId="12" fillId="0" borderId="27" xfId="8" quotePrefix="1" applyNumberFormat="1" applyFont="1" applyFill="1" applyBorder="1" applyAlignment="1">
      <alignment horizontal="centerContinuous" vertical="center"/>
    </xf>
    <xf numFmtId="164" fontId="12" fillId="0" borderId="28" xfId="8" quotePrefix="1" applyNumberFormat="1" applyFont="1" applyFill="1" applyBorder="1" applyAlignment="1">
      <alignment horizontal="centerContinuous" vertical="center"/>
    </xf>
    <xf numFmtId="164" fontId="12" fillId="0" borderId="29" xfId="8" quotePrefix="1" applyNumberFormat="1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Continuous"/>
    </xf>
    <xf numFmtId="164" fontId="11" fillId="0" borderId="1" xfId="0" quotePrefix="1" applyNumberFormat="1" applyFont="1" applyBorder="1" applyAlignment="1">
      <alignment horizontal="centerContinuous"/>
    </xf>
    <xf numFmtId="164" fontId="1" fillId="0" borderId="0" xfId="8" applyNumberFormat="1" applyFill="1" applyBorder="1" applyAlignment="1">
      <alignment horizontal="centerContinuous"/>
    </xf>
    <xf numFmtId="164" fontId="1" fillId="0" borderId="3" xfId="0" quotePrefix="1" applyNumberFormat="1" applyFont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/>
    </xf>
    <xf numFmtId="0" fontId="1" fillId="2" borderId="2" xfId="0" quotePrefix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33" xfId="0" applyFont="1" applyFill="1" applyBorder="1" applyAlignment="1">
      <alignment horizontal="centerContinuous" vertical="center"/>
    </xf>
    <xf numFmtId="0" fontId="11" fillId="2" borderId="31" xfId="0" applyFont="1" applyFill="1" applyBorder="1" applyAlignment="1">
      <alignment horizontal="centerContinuous" vertical="center"/>
    </xf>
    <xf numFmtId="164" fontId="4" fillId="0" borderId="31" xfId="8" applyNumberFormat="1" applyFont="1" applyFill="1" applyBorder="1" applyAlignment="1">
      <alignment horizontal="centerContinuous" vertical="center"/>
    </xf>
    <xf numFmtId="0" fontId="11" fillId="2" borderId="33" xfId="0" applyFont="1" applyFill="1" applyBorder="1" applyAlignment="1">
      <alignment horizontal="centerContinuous" vertical="center"/>
    </xf>
    <xf numFmtId="166" fontId="1" fillId="0" borderId="18" xfId="0" quotePrefix="1" applyNumberFormat="1" applyFont="1" applyBorder="1" applyAlignment="1">
      <alignment horizontal="center" vertical="center" wrapText="1"/>
    </xf>
    <xf numFmtId="164" fontId="1" fillId="0" borderId="31" xfId="8" applyNumberFormat="1" applyFill="1" applyBorder="1" applyAlignment="1">
      <alignment horizontal="centerContinuous" vertical="center"/>
    </xf>
    <xf numFmtId="164" fontId="1" fillId="0" borderId="33" xfId="8" applyNumberFormat="1" applyFill="1" applyBorder="1" applyAlignment="1">
      <alignment horizontal="centerContinuous" vertical="center"/>
    </xf>
    <xf numFmtId="164" fontId="11" fillId="0" borderId="13" xfId="0" quotePrefix="1" applyNumberFormat="1" applyFont="1" applyBorder="1" applyAlignment="1">
      <alignment vertical="center"/>
    </xf>
    <xf numFmtId="165" fontId="11" fillId="0" borderId="13" xfId="8" applyNumberFormat="1" applyFont="1" applyFill="1" applyBorder="1" applyAlignment="1">
      <alignment horizontal="left" vertical="center"/>
    </xf>
    <xf numFmtId="164" fontId="1" fillId="0" borderId="32" xfId="8" applyNumberFormat="1" applyFill="1" applyBorder="1" applyAlignment="1">
      <alignment horizontal="centerContinuous"/>
    </xf>
    <xf numFmtId="164" fontId="11" fillId="0" borderId="13" xfId="8" quotePrefix="1" applyNumberFormat="1" applyFont="1" applyFill="1" applyBorder="1" applyAlignment="1">
      <alignment horizontal="right"/>
    </xf>
  </cellXfs>
  <cellStyles count="5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 2" xfId="8" xr:uid="{00000000-0005-0000-0000-000008000000}"/>
    <cellStyle name="Normal 20" xfId="9" xr:uid="{00000000-0005-0000-0000-000009000000}"/>
    <cellStyle name="Normal 21" xfId="10" xr:uid="{00000000-0005-0000-0000-00000A000000}"/>
    <cellStyle name="Normal 22" xfId="11" xr:uid="{00000000-0005-0000-0000-00000B000000}"/>
    <cellStyle name="Normal 23" xfId="12" xr:uid="{00000000-0005-0000-0000-00000C000000}"/>
    <cellStyle name="Normal 24" xfId="13" xr:uid="{00000000-0005-0000-0000-00000D000000}"/>
    <cellStyle name="Normal 25" xfId="14" xr:uid="{00000000-0005-0000-0000-00000E000000}"/>
    <cellStyle name="Normal 26" xfId="15" xr:uid="{00000000-0005-0000-0000-00000F000000}"/>
    <cellStyle name="Normal 27" xfId="16" xr:uid="{00000000-0005-0000-0000-000010000000}"/>
    <cellStyle name="Normal 28" xfId="17" xr:uid="{00000000-0005-0000-0000-000011000000}"/>
    <cellStyle name="Normal 29" xfId="18" xr:uid="{00000000-0005-0000-0000-000012000000}"/>
    <cellStyle name="Normal 3" xfId="19" xr:uid="{00000000-0005-0000-0000-000013000000}"/>
    <cellStyle name="Normal 3 2" xfId="20" xr:uid="{00000000-0005-0000-0000-000014000000}"/>
    <cellStyle name="Normal 30" xfId="21" xr:uid="{00000000-0005-0000-0000-000015000000}"/>
    <cellStyle name="Normal 31" xfId="22" xr:uid="{00000000-0005-0000-0000-000016000000}"/>
    <cellStyle name="Normal 32" xfId="23" xr:uid="{00000000-0005-0000-0000-000017000000}"/>
    <cellStyle name="Normal 33" xfId="24" xr:uid="{00000000-0005-0000-0000-000018000000}"/>
    <cellStyle name="Normal 34" xfId="25" xr:uid="{00000000-0005-0000-0000-000019000000}"/>
    <cellStyle name="Normal 35" xfId="26" xr:uid="{00000000-0005-0000-0000-00001A000000}"/>
    <cellStyle name="Normal 36" xfId="27" xr:uid="{00000000-0005-0000-0000-00001B000000}"/>
    <cellStyle name="Normal 37" xfId="28" xr:uid="{00000000-0005-0000-0000-00001C000000}"/>
    <cellStyle name="Normal 38" xfId="29" xr:uid="{00000000-0005-0000-0000-00001D000000}"/>
    <cellStyle name="Normal 39" xfId="30" xr:uid="{00000000-0005-0000-0000-00001E000000}"/>
    <cellStyle name="Normal 4" xfId="31" xr:uid="{00000000-0005-0000-0000-00001F000000}"/>
    <cellStyle name="Normal 4 2" xfId="32" xr:uid="{00000000-0005-0000-0000-000020000000}"/>
    <cellStyle name="Normal 40" xfId="33" xr:uid="{00000000-0005-0000-0000-000021000000}"/>
    <cellStyle name="Normal 41" xfId="34" xr:uid="{00000000-0005-0000-0000-000022000000}"/>
    <cellStyle name="Normal 42" xfId="35" xr:uid="{00000000-0005-0000-0000-000023000000}"/>
    <cellStyle name="Normal 43" xfId="36" xr:uid="{00000000-0005-0000-0000-000024000000}"/>
    <cellStyle name="Normal 5" xfId="37" xr:uid="{00000000-0005-0000-0000-000025000000}"/>
    <cellStyle name="Normal 5 2" xfId="38" xr:uid="{00000000-0005-0000-0000-000026000000}"/>
    <cellStyle name="Normal 6" xfId="39" xr:uid="{00000000-0005-0000-0000-000027000000}"/>
    <cellStyle name="Normal 6 2" xfId="40" xr:uid="{00000000-0005-0000-0000-000028000000}"/>
    <cellStyle name="Normal 7" xfId="41" xr:uid="{00000000-0005-0000-0000-000029000000}"/>
    <cellStyle name="Normal 7 2" xfId="42" xr:uid="{00000000-0005-0000-0000-00002A000000}"/>
    <cellStyle name="Normal_Dextrose" xfId="43" xr:uid="{00000000-0005-0000-0000-00002B000000}"/>
    <cellStyle name="normal_dyfluid" xfId="44" xr:uid="{00000000-0005-0000-0000-00002C000000}"/>
    <cellStyle name="Normal_Glucose" xfId="45" xr:uid="{00000000-0005-0000-0000-00002D000000}"/>
    <cellStyle name="Normal_HFCS" xfId="46" xr:uid="{00000000-0005-0000-0000-00002E000000}"/>
    <cellStyle name="Normal_Sugar" xfId="47" xr:uid="{00000000-0005-0000-0000-00002F000000}"/>
    <cellStyle name="Normal_sweets" xfId="48" xr:uid="{00000000-0005-0000-0000-000030000000}"/>
    <cellStyle name="Normal_sweets_1" xfId="50" xr:uid="{D7394FB8-2CC9-4C2B-BE76-0D1D72D64F84}"/>
    <cellStyle name="normal_vegcan_1" xfId="51" xr:uid="{4C12B1B9-CA82-4192-A7C2-27D46D85A325}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/>
  </sheetViews>
  <sheetFormatPr defaultColWidth="12.6640625" defaultRowHeight="12" customHeight="1" x14ac:dyDescent="0.2"/>
  <cols>
    <col min="1" max="1" width="16.6640625" style="1" customWidth="1"/>
    <col min="2" max="16384" width="12.6640625" style="1"/>
  </cols>
  <sheetData>
    <row r="1" spans="1:2" ht="13.95" customHeight="1" x14ac:dyDescent="0.25">
      <c r="A1" t="s">
        <v>44</v>
      </c>
    </row>
    <row r="2" spans="1:2" ht="13.95" customHeight="1" x14ac:dyDescent="0.25">
      <c r="A2"/>
    </row>
    <row r="3" spans="1:2" ht="13.95" customHeight="1" x14ac:dyDescent="0.25">
      <c r="A3" s="25" t="s">
        <v>21</v>
      </c>
      <c r="B3" s="41" t="s">
        <v>76</v>
      </c>
    </row>
    <row r="4" spans="1:2" ht="13.95" customHeight="1" x14ac:dyDescent="0.2"/>
    <row r="5" spans="1:2" ht="13.95" customHeight="1" x14ac:dyDescent="0.25">
      <c r="A5" s="25" t="s">
        <v>22</v>
      </c>
      <c r="B5" s="38" t="s">
        <v>24</v>
      </c>
    </row>
    <row r="6" spans="1:2" ht="13.95" customHeight="1" x14ac:dyDescent="0.25">
      <c r="B6" s="38" t="s">
        <v>28</v>
      </c>
    </row>
    <row r="7" spans="1:2" ht="13.95" customHeight="1" x14ac:dyDescent="0.25">
      <c r="B7" s="39" t="s">
        <v>40</v>
      </c>
    </row>
    <row r="8" spans="1:2" ht="13.95" customHeight="1" x14ac:dyDescent="0.25">
      <c r="B8" s="39" t="s">
        <v>41</v>
      </c>
    </row>
    <row r="9" spans="1:2" ht="13.95" customHeight="1" x14ac:dyDescent="0.25">
      <c r="B9" s="39" t="s">
        <v>35</v>
      </c>
    </row>
    <row r="10" spans="1:2" ht="13.95" customHeight="1" x14ac:dyDescent="0.25">
      <c r="B10" s="38" t="s">
        <v>37</v>
      </c>
    </row>
    <row r="11" spans="1:2" ht="13.95" customHeight="1" x14ac:dyDescent="0.25">
      <c r="B11" s="40" t="s">
        <v>48</v>
      </c>
    </row>
    <row r="12" spans="1:2" ht="13.95" customHeight="1" x14ac:dyDescent="0.25">
      <c r="B12" s="38" t="s">
        <v>42</v>
      </c>
    </row>
    <row r="13" spans="1:2" ht="13.95" customHeight="1" x14ac:dyDescent="0.25">
      <c r="B13" s="38" t="s">
        <v>43</v>
      </c>
    </row>
    <row r="14" spans="1:2" ht="13.95" customHeight="1" x14ac:dyDescent="0.2"/>
    <row r="15" spans="1:2" ht="13.95" customHeight="1" x14ac:dyDescent="0.25">
      <c r="A15" s="49" t="s">
        <v>45</v>
      </c>
    </row>
    <row r="16" spans="1:2" ht="13.95" customHeight="1" x14ac:dyDescent="0.25">
      <c r="A16" s="49" t="s">
        <v>100</v>
      </c>
    </row>
    <row r="17" ht="13.95" customHeight="1" x14ac:dyDescent="0.2"/>
    <row r="18" ht="13.2" customHeight="1" x14ac:dyDescent="0.2"/>
    <row r="19" ht="13.2" customHeight="1" x14ac:dyDescent="0.2"/>
    <row r="20" ht="13.2" customHeight="1" x14ac:dyDescent="0.2"/>
    <row r="21" ht="13.2" customHeight="1" x14ac:dyDescent="0.2"/>
    <row r="22" ht="13.2" customHeight="1" x14ac:dyDescent="0.2"/>
    <row r="23" ht="13.2" customHeight="1" x14ac:dyDescent="0.2"/>
    <row r="24" ht="13.2" customHeight="1" x14ac:dyDescent="0.2"/>
    <row r="25" ht="13.2" customHeight="1" x14ac:dyDescent="0.2"/>
    <row r="26" ht="13.2" customHeight="1" x14ac:dyDescent="0.2"/>
    <row r="27" ht="13.2" customHeight="1" x14ac:dyDescent="0.2"/>
    <row r="28" ht="13.2" customHeight="1" x14ac:dyDescent="0.2"/>
    <row r="29" ht="13.2" customHeight="1" x14ac:dyDescent="0.2"/>
    <row r="30" ht="13.2" customHeight="1" x14ac:dyDescent="0.2"/>
    <row r="31" ht="13.2" customHeight="1" x14ac:dyDescent="0.2"/>
    <row r="32" ht="13.2" customHeight="1" x14ac:dyDescent="0.2"/>
  </sheetData>
  <phoneticPr fontId="4" type="noConversion"/>
  <hyperlinks>
    <hyperlink ref="B5" location="SweetenersPerCap!A1" display="Caloric sweeteners - Per capita consumption" xr:uid="{00000000-0004-0000-0000-000000000000}"/>
    <hyperlink ref="B10" location="Sugar!A1" display="Sugar!A1" xr:uid="{00000000-0004-0000-0000-000001000000}"/>
    <hyperlink ref="B11" location="HFCS!A1" display="HFCS!A1" xr:uid="{00000000-0004-0000-0000-000002000000}"/>
    <hyperlink ref="B12" location="Glucose!A1" display="Glucose!A1" xr:uid="{00000000-0004-0000-0000-000003000000}"/>
    <hyperlink ref="B13" location="Dextrose!A1" display="Dextrose!A1" xr:uid="{00000000-0004-0000-0000-000004000000}"/>
    <hyperlink ref="B7" location="SweetenersPerCapTeasp!A1" display="Caloric sweeteners - Per capita consumption, Teaspoon" xr:uid="{00000000-0004-0000-0000-000005000000}"/>
    <hyperlink ref="B9" location="'Sweeteners(mil.lbs.)'!A1" display="Caloric sweeteners - Total availability, million pounds" xr:uid="{00000000-0004-0000-0000-000006000000}"/>
    <hyperlink ref="B6" location="SweetenersPerCapHistoric!A1" display="Caloric sweeteners - Per capita availability (historical)" xr:uid="{00000000-0004-0000-0000-000007000000}"/>
    <hyperlink ref="B8" location="'Sweeteners(tons)'!A1" display="Caloric sweeteners - Total availability, tons" xr:uid="{00000000-0004-0000-0000-000008000000}"/>
  </hyperlinks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HE103"/>
  <sheetViews>
    <sheetView showZeros="0"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4.44140625" style="4" customWidth="1"/>
    <col min="5" max="5" width="13.88671875" style="4" customWidth="1"/>
    <col min="6" max="8" width="12.6640625" style="4" customWidth="1"/>
    <col min="9" max="9" width="14.44140625" style="4" customWidth="1"/>
    <col min="10" max="10" width="13.33203125" style="4" customWidth="1"/>
    <col min="11" max="11" width="15" style="4" customWidth="1"/>
    <col min="12" max="17" width="12.6640625" style="5" customWidth="1"/>
    <col min="18" max="16384" width="12.6640625" style="6"/>
  </cols>
  <sheetData>
    <row r="1" spans="1:213" s="27" customFormat="1" ht="16.95" customHeight="1" thickBot="1" x14ac:dyDescent="0.3">
      <c r="A1" s="296" t="s">
        <v>26</v>
      </c>
      <c r="B1" s="51"/>
      <c r="C1" s="51"/>
      <c r="D1" s="50"/>
      <c r="E1" s="51"/>
      <c r="F1" s="50"/>
      <c r="G1" s="51"/>
      <c r="H1" s="51"/>
      <c r="I1" s="51"/>
      <c r="J1" s="299" t="s">
        <v>46</v>
      </c>
      <c r="K1" s="299"/>
      <c r="L1" s="7"/>
      <c r="M1" s="26"/>
      <c r="N1" s="26"/>
      <c r="O1" s="26"/>
      <c r="P1" s="26"/>
      <c r="Q1" s="26"/>
    </row>
    <row r="2" spans="1:213" ht="21" customHeight="1" thickTop="1" x14ac:dyDescent="0.2">
      <c r="A2" s="55"/>
      <c r="B2" s="54"/>
      <c r="C2" s="263" t="s">
        <v>6</v>
      </c>
      <c r="D2" s="264"/>
      <c r="E2" s="264"/>
      <c r="F2" s="265"/>
      <c r="G2" s="265"/>
      <c r="H2" s="264"/>
      <c r="I2" s="266"/>
      <c r="J2" s="264"/>
      <c r="K2" s="266"/>
      <c r="L2" s="185"/>
    </row>
    <row r="3" spans="1:213" ht="48" customHeight="1" x14ac:dyDescent="0.25">
      <c r="A3" s="55" t="s">
        <v>0</v>
      </c>
      <c r="B3" s="54" t="s">
        <v>73</v>
      </c>
      <c r="C3" s="255" t="s">
        <v>75</v>
      </c>
      <c r="D3" s="256"/>
      <c r="E3" s="253" t="s">
        <v>7</v>
      </c>
      <c r="F3" s="253"/>
      <c r="G3" s="252"/>
      <c r="H3" s="252"/>
      <c r="I3" s="54" t="s">
        <v>74</v>
      </c>
      <c r="J3" s="53" t="s">
        <v>12</v>
      </c>
      <c r="K3" s="195" t="s">
        <v>102</v>
      </c>
      <c r="L3" s="185"/>
    </row>
    <row r="4" spans="1:213" ht="36" customHeight="1" x14ac:dyDescent="0.2">
      <c r="A4" s="43"/>
      <c r="B4" s="54"/>
      <c r="C4" s="58" t="s">
        <v>8</v>
      </c>
      <c r="D4" s="58" t="s">
        <v>88</v>
      </c>
      <c r="E4" s="60" t="s">
        <v>47</v>
      </c>
      <c r="F4" s="58" t="s">
        <v>10</v>
      </c>
      <c r="G4" s="63" t="s">
        <v>11</v>
      </c>
      <c r="H4" s="63" t="s">
        <v>101</v>
      </c>
      <c r="I4" s="59"/>
      <c r="J4" s="44"/>
      <c r="K4" s="45"/>
      <c r="L4" s="185"/>
    </row>
    <row r="5" spans="1:213" ht="15" customHeight="1" x14ac:dyDescent="0.25">
      <c r="A5" s="66"/>
      <c r="B5" s="64" t="s">
        <v>29</v>
      </c>
      <c r="C5" s="65" t="s">
        <v>114</v>
      </c>
      <c r="D5" s="65"/>
      <c r="E5" s="65"/>
      <c r="F5" s="65"/>
      <c r="G5" s="65"/>
      <c r="H5" s="65"/>
      <c r="I5" s="65"/>
      <c r="J5" s="65"/>
      <c r="K5" s="196"/>
      <c r="L5" s="232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</row>
    <row r="6" spans="1:213" ht="13.95" customHeight="1" x14ac:dyDescent="0.25">
      <c r="A6" s="67">
        <v>1966</v>
      </c>
      <c r="B6" s="68">
        <v>196.56</v>
      </c>
      <c r="C6" s="69">
        <f>IF('Sweeteners(mil.lbs.)'!C6=0,0,'Sweeteners(mil.lbs.)'!C6/SweetenersPerCap!$B6)</f>
        <v>104.14122914122915</v>
      </c>
      <c r="D6" s="69">
        <f>IF('Sweeteners(mil.lbs.)'!D6=0,0,'Sweeteners(mil.lbs.)'!D6/SweetenersPerCap!$B6)</f>
        <v>97.328251533859003</v>
      </c>
      <c r="E6" s="70" t="s">
        <v>4</v>
      </c>
      <c r="F6" s="69">
        <f>IF('Sweeteners(mil.lbs.)'!F6=0,0,'Sweeteners(mil.lbs.)'!F6/SweetenersPerCap!$B6)</f>
        <v>9.6841422466422458</v>
      </c>
      <c r="G6" s="69">
        <f>IF('Sweeteners(mil.lbs.)'!G6=0,0,'Sweeteners(mil.lbs.)'!G6/SweetenersPerCap!$B6)</f>
        <v>4.2211843711843713</v>
      </c>
      <c r="H6" s="69">
        <f>IF('Sweeteners(mil.lbs.)'!H6=0,0,'Sweeteners(mil.lbs.)'!H6/SweetenersPerCap!$B6)</f>
        <v>13.905326617826617</v>
      </c>
      <c r="I6" s="69">
        <f>IF('Sweeteners(mil.lbs.)'!I6=0,0,'Sweeteners(mil.lbs.)'!I6/SweetenersPerCap!$B6)</f>
        <v>0.70207570207570202</v>
      </c>
      <c r="J6" s="69">
        <f>IF('Sweeteners(mil.lbs.)'!J6=0,0,'Sweeteners(mil.lbs.)'!J6/SweetenersPerCap!$B6)</f>
        <v>0.99715099715099709</v>
      </c>
      <c r="K6" s="180">
        <f>IF('Sweeteners(mil.lbs.)'!K6=0,0,'Sweeteners(mil.lbs.)'!K6/SweetenersPerCap!$B6)</f>
        <v>112.93280485091232</v>
      </c>
      <c r="L6" s="185"/>
    </row>
    <row r="7" spans="1:213" ht="13.95" customHeight="1" x14ac:dyDescent="0.25">
      <c r="A7" s="67">
        <v>1967</v>
      </c>
      <c r="B7" s="68">
        <v>198.71199999999999</v>
      </c>
      <c r="C7" s="69">
        <f>IF('Sweeteners(mil.lbs.)'!C7=0,0,'Sweeteners(mil.lbs.)'!C7/SweetenersPerCap!$B7)</f>
        <v>105.4188977011957</v>
      </c>
      <c r="D7" s="69">
        <f>IF('Sweeteners(mil.lbs.)'!D7=0,0,'Sweeteners(mil.lbs.)'!D7/SweetenersPerCap!$B7)</f>
        <v>98.522334300182905</v>
      </c>
      <c r="E7" s="69">
        <f>IF('Sweeteners(mil.lbs.)'!E7=0,0,'Sweeteners(mil.lbs.)'!E7/SweetenersPerCap!$B7)</f>
        <v>3.0194452272635775E-2</v>
      </c>
      <c r="F7" s="69">
        <f>IF('Sweeteners(mil.lbs.)'!F7=0,0,'Sweeteners(mil.lbs.)'!F7/SweetenersPerCap!$B7)</f>
        <v>9.9021085810515963</v>
      </c>
      <c r="G7" s="69">
        <f>IF('Sweeteners(mil.lbs.)'!G7=0,0,'Sweeteners(mil.lbs.)'!G7/SweetenersPerCap!$B7)</f>
        <v>4.3060912275051333</v>
      </c>
      <c r="H7" s="69">
        <f>IF('Sweeteners(mil.lbs.)'!H7=0,0,'Sweeteners(mil.lbs.)'!H7/SweetenersPerCap!$B7)</f>
        <v>14.238394260829365</v>
      </c>
      <c r="I7" s="69">
        <f>IF('Sweeteners(mil.lbs.)'!I7=0,0,'Sweeteners(mil.lbs.)'!I7/SweetenersPerCap!$B7)</f>
        <v>0.50324087121059624</v>
      </c>
      <c r="J7" s="69">
        <f>IF('Sweeteners(mil.lbs.)'!J7=0,0,'Sweeteners(mil.lbs.)'!J7/SweetenersPerCap!$B7)</f>
        <v>0.8957687507548614</v>
      </c>
      <c r="K7" s="180">
        <f>IF('Sweeteners(mil.lbs.)'!K7=0,0,'Sweeteners(mil.lbs.)'!K7/SweetenersPerCap!$B7)</f>
        <v>114.15973818297772</v>
      </c>
      <c r="L7" s="185"/>
    </row>
    <row r="8" spans="1:213" ht="13.95" customHeight="1" x14ac:dyDescent="0.25">
      <c r="A8" s="67">
        <v>1968</v>
      </c>
      <c r="B8" s="68">
        <v>200.70599999999999</v>
      </c>
      <c r="C8" s="69">
        <f>IF('Sweeteners(mil.lbs.)'!C8=0,0,'Sweeteners(mil.lbs.)'!C8/SweetenersPerCap!$B8)</f>
        <v>106.18516636273954</v>
      </c>
      <c r="D8" s="69">
        <f>IF('Sweeteners(mil.lbs.)'!D8=0,0,'Sweeteners(mil.lbs.)'!D8/SweetenersPerCap!$B8)</f>
        <v>99.238473236205166</v>
      </c>
      <c r="E8" s="69">
        <f>IF('Sweeteners(mil.lbs.)'!E8=0,0,'Sweeteners(mil.lbs.)'!E8/SweetenersPerCap!$B8)</f>
        <v>0.14947236256016264</v>
      </c>
      <c r="F8" s="69">
        <f>IF('Sweeteners(mil.lbs.)'!F8=0,0,'Sweeteners(mil.lbs.)'!F8/SweetenersPerCap!$B8)</f>
        <v>10.269484204337692</v>
      </c>
      <c r="G8" s="69">
        <f>IF('Sweeteners(mil.lbs.)'!G8=0,0,'Sweeteners(mil.lbs.)'!G8/SweetenersPerCap!$B8)</f>
        <v>4.4196187458272309</v>
      </c>
      <c r="H8" s="69">
        <f>IF('Sweeteners(mil.lbs.)'!H8=0,0,'Sweeteners(mil.lbs.)'!H8/SweetenersPerCap!$B8)</f>
        <v>14.838575312725085</v>
      </c>
      <c r="I8" s="69">
        <f>IF('Sweeteners(mil.lbs.)'!I8=0,0,'Sweeteners(mil.lbs.)'!I8/SweetenersPerCap!$B8)</f>
        <v>0.69753769194742565</v>
      </c>
      <c r="J8" s="69">
        <f>IF('Sweeteners(mil.lbs.)'!J8=0,0,'Sweeteners(mil.lbs.)'!J8/SweetenersPerCap!$B8)</f>
        <v>0.89683417536097576</v>
      </c>
      <c r="K8" s="180">
        <f>IF('Sweeteners(mil.lbs.)'!K8=0,0,'Sweeteners(mil.lbs.)'!K8/SweetenersPerCap!$B8)</f>
        <v>115.67142041623866</v>
      </c>
      <c r="L8" s="185"/>
    </row>
    <row r="9" spans="1:213" ht="13.95" customHeight="1" x14ac:dyDescent="0.25">
      <c r="A9" s="67">
        <v>1969</v>
      </c>
      <c r="B9" s="68">
        <v>202.67699999999999</v>
      </c>
      <c r="C9" s="69">
        <f>IF('Sweeteners(mil.lbs.)'!C9=0,0,'Sweeteners(mil.lbs.)'!C9/SweetenersPerCap!$B9)</f>
        <v>108.05370120931335</v>
      </c>
      <c r="D9" s="69">
        <f>IF('Sweeteners(mil.lbs.)'!D9=0,0,'Sweeteners(mil.lbs.)'!D9/SweetenersPerCap!$B9)</f>
        <v>100.98476748533956</v>
      </c>
      <c r="E9" s="69">
        <f>IF('Sweeteners(mil.lbs.)'!E9=0,0,'Sweeteners(mil.lbs.)'!E9/SweetenersPerCap!$B9)</f>
        <v>0.32564129131573882</v>
      </c>
      <c r="F9" s="69">
        <f>IF('Sweeteners(mil.lbs.)'!F9=0,0,'Sweeteners(mil.lbs.)'!F9/SweetenersPerCap!$B9)</f>
        <v>10.469071095767983</v>
      </c>
      <c r="G9" s="69">
        <f>IF('Sweeteners(mil.lbs.)'!G9=0,0,'Sweeteners(mil.lbs.)'!G9/SweetenersPerCap!$B9)</f>
        <v>4.5287723816713292</v>
      </c>
      <c r="H9" s="69">
        <f>IF('Sweeteners(mil.lbs.)'!H9=0,0,'Sweeteners(mil.lbs.)'!H9/SweetenersPerCap!$B9)</f>
        <v>15.32348476875505</v>
      </c>
      <c r="I9" s="69">
        <f>IF('Sweeteners(mil.lbs.)'!I9=0,0,'Sweeteners(mil.lbs.)'!I9/SweetenersPerCap!$B9)</f>
        <v>0.60194299303818388</v>
      </c>
      <c r="J9" s="69">
        <f>IF('Sweeteners(mil.lbs.)'!J9=0,0,'Sweeteners(mil.lbs.)'!J9/SweetenersPerCap!$B9)</f>
        <v>0.996659709784534</v>
      </c>
      <c r="K9" s="180">
        <f>IF('Sweeteners(mil.lbs.)'!K9=0,0,'Sweeteners(mil.lbs.)'!K9/SweetenersPerCap!$B9)</f>
        <v>117.90685495691733</v>
      </c>
      <c r="L9" s="185"/>
    </row>
    <row r="10" spans="1:213" ht="13.95" customHeight="1" x14ac:dyDescent="0.25">
      <c r="A10" s="67">
        <v>1970</v>
      </c>
      <c r="B10" s="68">
        <v>205.05199999999999</v>
      </c>
      <c r="C10" s="69">
        <f>IF('Sweeteners(mil.lbs.)'!C10=0,0,'Sweeteners(mil.lbs.)'!C10/SweetenersPerCap!$B10)</f>
        <v>108.87969880810722</v>
      </c>
      <c r="D10" s="69">
        <f>IF('Sweeteners(mil.lbs.)'!D10=0,0,'Sweeteners(mil.lbs.)'!D10/SweetenersPerCap!$B10)</f>
        <v>101.75672785804412</v>
      </c>
      <c r="E10" s="69">
        <f>IF('Sweeteners(mil.lbs.)'!E10=0,0,'Sweeteners(mil.lbs.)'!E10/SweetenersPerCap!$B10)</f>
        <v>0.54798478638863568</v>
      </c>
      <c r="F10" s="69">
        <f>IF('Sweeteners(mil.lbs.)'!F10=0,0,'Sweeteners(mil.lbs.)'!F10/SweetenersPerCap!$B10)</f>
        <v>10.747432631182772</v>
      </c>
      <c r="G10" s="69">
        <f>IF('Sweeteners(mil.lbs.)'!G10=0,0,'Sweeteners(mil.lbs.)'!G10/SweetenersPerCap!$B10)</f>
        <v>4.5954392056649036</v>
      </c>
      <c r="H10" s="69">
        <f>IF('Sweeteners(mil.lbs.)'!H10=0,0,'Sweeteners(mil.lbs.)'!H10/SweetenersPerCap!$B10)</f>
        <v>15.890856623236312</v>
      </c>
      <c r="I10" s="69">
        <f>IF('Sweeteners(mil.lbs.)'!I10=0,0,'Sweeteners(mil.lbs.)'!I10/SweetenersPerCap!$B10)</f>
        <v>0.49743479702709559</v>
      </c>
      <c r="J10" s="69">
        <f>IF('Sweeteners(mil.lbs.)'!J10=0,0,'Sweeteners(mil.lbs.)'!J10/SweetenersPerCap!$B10)</f>
        <v>1.0046232175253107</v>
      </c>
      <c r="K10" s="180">
        <f>IF('Sweeteners(mil.lbs.)'!K10=0,0,'Sweeteners(mil.lbs.)'!K10/SweetenersPerCap!$B10)</f>
        <v>119.14964249583284</v>
      </c>
      <c r="L10" s="189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</row>
    <row r="11" spans="1:213" ht="13.95" customHeight="1" x14ac:dyDescent="0.25">
      <c r="A11" s="71">
        <v>1971</v>
      </c>
      <c r="B11" s="72">
        <v>207.661</v>
      </c>
      <c r="C11" s="73">
        <f>IF('Sweeteners(mil.lbs.)'!C11=0,0,'Sweeteners(mil.lbs.)'!C11/SweetenersPerCap!$B11)</f>
        <v>109.26461877771945</v>
      </c>
      <c r="D11" s="73">
        <f>IF('Sweeteners(mil.lbs.)'!D11=0,0,'Sweeteners(mil.lbs.)'!D11/SweetenersPerCap!$B11)</f>
        <v>102.11646614740135</v>
      </c>
      <c r="E11" s="73">
        <f>IF('Sweeteners(mil.lbs.)'!E11=0,0,'Sweeteners(mil.lbs.)'!E11/SweetenersPerCap!$B11)</f>
        <v>0.82471183504346379</v>
      </c>
      <c r="F11" s="73">
        <f>IF('Sweeteners(mil.lbs.)'!F11=0,0,'Sweeteners(mil.lbs.)'!F11/SweetenersPerCap!$B11)</f>
        <v>11.202066150736558</v>
      </c>
      <c r="G11" s="73">
        <f>IF('Sweeteners(mil.lbs.)'!G11=0,0,'Sweeteners(mil.lbs.)'!G11/SweetenersPerCap!$B11)</f>
        <v>4.6399179431862496</v>
      </c>
      <c r="H11" s="73">
        <f>IF('Sweeteners(mil.lbs.)'!H11=0,0,'Sweeteners(mil.lbs.)'!H11/SweetenersPerCap!$B11)</f>
        <v>16.666695928966273</v>
      </c>
      <c r="I11" s="73">
        <f>IF('Sweeteners(mil.lbs.)'!I11=0,0,'Sweeteners(mil.lbs.)'!I11/SweetenersPerCap!$B11)</f>
        <v>0.50081623415085164</v>
      </c>
      <c r="J11" s="73">
        <f>IF('Sweeteners(mil.lbs.)'!J11=0,0,'Sweeteners(mil.lbs.)'!J11/SweetenersPerCap!$B11)</f>
        <v>0.8956905726159462</v>
      </c>
      <c r="K11" s="179">
        <f>IF('Sweeteners(mil.lbs.)'!K11=0,0,'Sweeteners(mil.lbs.)'!K11/SweetenersPerCap!$B11)</f>
        <v>120.17966888313441</v>
      </c>
      <c r="L11" s="189"/>
      <c r="M11" s="10"/>
      <c r="N11" s="10"/>
      <c r="O11" s="10"/>
      <c r="P11" s="10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</row>
    <row r="12" spans="1:213" ht="13.95" customHeight="1" x14ac:dyDescent="0.25">
      <c r="A12" s="71">
        <v>1972</v>
      </c>
      <c r="B12" s="72">
        <v>209.89599999999999</v>
      </c>
      <c r="C12" s="73">
        <f>IF('Sweeteners(mil.lbs.)'!C12=0,0,'Sweeteners(mil.lbs.)'!C12/SweetenersPerCap!$B12)</f>
        <v>109.45420589244198</v>
      </c>
      <c r="D12" s="73">
        <f>IF('Sweeteners(mil.lbs.)'!D12=0,0,'Sweeteners(mil.lbs.)'!D12/SweetenersPerCap!$B12)</f>
        <v>102.2936503667682</v>
      </c>
      <c r="E12" s="73">
        <f>IF('Sweeteners(mil.lbs.)'!E12=0,0,'Sweeteners(mil.lbs.)'!E12/SweetenersPerCap!$B12)</f>
        <v>1.1544768425616276</v>
      </c>
      <c r="F12" s="73">
        <f>IF('Sweeteners(mil.lbs.)'!F12=0,0,'Sweeteners(mil.lbs.)'!F12/SweetenersPerCap!$B12)</f>
        <v>11.980340263749667</v>
      </c>
      <c r="G12" s="73">
        <f>IF('Sweeteners(mil.lbs.)'!G12=0,0,'Sweeteners(mil.lbs.)'!G12/SweetenersPerCap!$B12)</f>
        <v>4.6168007012996917</v>
      </c>
      <c r="H12" s="73">
        <f>IF('Sweeteners(mil.lbs.)'!H12=0,0,'Sweeteners(mil.lbs.)'!H12/SweetenersPerCap!$B12)</f>
        <v>17.751617807610987</v>
      </c>
      <c r="I12" s="73">
        <f>IF('Sweeteners(mil.lbs.)'!I12=0,0,'Sweeteners(mil.lbs.)'!I12/SweetenersPerCap!$B12)</f>
        <v>0.49548347753173005</v>
      </c>
      <c r="J12" s="73">
        <f>IF('Sweeteners(mil.lbs.)'!J12=0,0,'Sweeteners(mil.lbs.)'!J12/SweetenersPerCap!$B12)</f>
        <v>1.0004954834775317</v>
      </c>
      <c r="K12" s="179">
        <f>IF('Sweeteners(mil.lbs.)'!K12=0,0,'Sweeteners(mil.lbs.)'!K12/SweetenersPerCap!$B12)</f>
        <v>121.54124713538846</v>
      </c>
      <c r="L12" s="189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</row>
    <row r="13" spans="1:213" ht="13.95" customHeight="1" x14ac:dyDescent="0.25">
      <c r="A13" s="71">
        <v>1973</v>
      </c>
      <c r="B13" s="72">
        <v>211.90899999999999</v>
      </c>
      <c r="C13" s="73">
        <f>IF('Sweeteners(mil.lbs.)'!C13=0,0,'Sweeteners(mil.lbs.)'!C13/SweetenersPerCap!$B13)</f>
        <v>107.86705614202323</v>
      </c>
      <c r="D13" s="73">
        <f>IF('Sweeteners(mil.lbs.)'!D13=0,0,'Sweeteners(mil.lbs.)'!D13/SweetenersPerCap!$B13)</f>
        <v>100.81033284301235</v>
      </c>
      <c r="E13" s="73">
        <f>IF('Sweeteners(mil.lbs.)'!E13=0,0,'Sweeteners(mil.lbs.)'!E13/SweetenersPerCap!$B13)</f>
        <v>2.0621413541133378</v>
      </c>
      <c r="F13" s="73">
        <f>IF('Sweeteners(mil.lbs.)'!F13=0,0,'Sweeteners(mil.lbs.)'!F13/SweetenersPerCap!$B13)</f>
        <v>13.066710238828934</v>
      </c>
      <c r="G13" s="73">
        <f>IF('Sweeteners(mil.lbs.)'!G13=0,0,'Sweeteners(mil.lbs.)'!G13/SweetenersPerCap!$B13)</f>
        <v>4.6191903128229566</v>
      </c>
      <c r="H13" s="73">
        <f>IF('Sweeteners(mil.lbs.)'!H13=0,0,'Sweeteners(mil.lbs.)'!H13/SweetenersPerCap!$B13)</f>
        <v>19.748041905765227</v>
      </c>
      <c r="I13" s="73">
        <f>IF('Sweeteners(mil.lbs.)'!I13=0,0,'Sweeteners(mil.lbs.)'!I13/SweetenersPerCap!$B13)</f>
        <v>0.50021471480682744</v>
      </c>
      <c r="J13" s="73">
        <f>IF('Sweeteners(mil.lbs.)'!J13=0,0,'Sweeteners(mil.lbs.)'!J13/SweetenersPerCap!$B13)</f>
        <v>0.89661128125752099</v>
      </c>
      <c r="K13" s="179">
        <f>IF('Sweeteners(mil.lbs.)'!K13=0,0,'Sweeteners(mil.lbs.)'!K13/SweetenersPerCap!$B13)</f>
        <v>121.95520074484193</v>
      </c>
      <c r="L13" s="189"/>
      <c r="M13" s="10"/>
      <c r="N13" s="10"/>
      <c r="O13" s="10"/>
      <c r="P13" s="10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</row>
    <row r="14" spans="1:213" ht="13.95" customHeight="1" x14ac:dyDescent="0.25">
      <c r="A14" s="71">
        <v>1974</v>
      </c>
      <c r="B14" s="72">
        <v>213.85400000000001</v>
      </c>
      <c r="C14" s="73">
        <f>IF('Sweeteners(mil.lbs.)'!C14=0,0,'Sweeteners(mil.lbs.)'!C14/SweetenersPerCap!$B14)</f>
        <v>102.35955371421623</v>
      </c>
      <c r="D14" s="73">
        <f>IF('Sweeteners(mil.lbs.)'!D14=0,0,'Sweeteners(mil.lbs.)'!D14/SweetenersPerCap!$B14)</f>
        <v>95.663134312351616</v>
      </c>
      <c r="E14" s="73">
        <f>IF('Sweeteners(mil.lbs.)'!E14=0,0,'Sweeteners(mil.lbs.)'!E14/SweetenersPerCap!$B14)</f>
        <v>2.7625577673778752</v>
      </c>
      <c r="F14" s="73">
        <f>IF('Sweeteners(mil.lbs.)'!F14=0,0,'Sweeteners(mil.lbs.)'!F14/SweetenersPerCap!$B14)</f>
        <v>13.84581069327672</v>
      </c>
      <c r="G14" s="73">
        <f>IF('Sweeteners(mil.lbs.)'!G14=0,0,'Sweeteners(mil.lbs.)'!G14/SweetenersPerCap!$B14)</f>
        <v>4.5483741244026286</v>
      </c>
      <c r="H14" s="73">
        <f>IF('Sweeteners(mil.lbs.)'!H14=0,0,'Sweeteners(mil.lbs.)'!H14/SweetenersPerCap!$B14)</f>
        <v>21.156742585057223</v>
      </c>
      <c r="I14" s="73">
        <f>IF('Sweeteners(mil.lbs.)'!I14=0,0,'Sweeteners(mil.lbs.)'!I14/SweetenersPerCap!$B14)</f>
        <v>0.4021435184752214</v>
      </c>
      <c r="J14" s="73">
        <f>IF('Sweeteners(mil.lbs.)'!J14=0,0,'Sweeteners(mil.lbs.)'!J14/SweetenersPerCap!$B14)</f>
        <v>0.70141311361957215</v>
      </c>
      <c r="K14" s="179">
        <f>IF('Sweeteners(mil.lbs.)'!K14=0,0,'Sweeteners(mil.lbs.)'!K14/SweetenersPerCap!$B14)</f>
        <v>117.92343352950364</v>
      </c>
      <c r="L14" s="189"/>
      <c r="M14" s="10"/>
      <c r="N14" s="10"/>
      <c r="O14" s="10"/>
      <c r="P14" s="10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</row>
    <row r="15" spans="1:213" ht="13.95" customHeight="1" x14ac:dyDescent="0.25">
      <c r="A15" s="71">
        <v>1975</v>
      </c>
      <c r="B15" s="72">
        <v>215.97300000000001</v>
      </c>
      <c r="C15" s="73">
        <f>IF('Sweeteners(mil.lbs.)'!C15=0,0,'Sweeteners(mil.lbs.)'!C15/SweetenersPerCap!$B15)</f>
        <v>95.400813990637715</v>
      </c>
      <c r="D15" s="73">
        <f>IF('Sweeteners(mil.lbs.)'!D15=0,0,'Sweeteners(mil.lbs.)'!D15/SweetenersPerCap!$B15)</f>
        <v>89.159639243586639</v>
      </c>
      <c r="E15" s="73">
        <f>IF('Sweeteners(mil.lbs.)'!E15=0,0,'Sweeteners(mil.lbs.)'!E15/SweetenersPerCap!$B15)</f>
        <v>4.8791747116537714</v>
      </c>
      <c r="F15" s="73">
        <f>IF('Sweeteners(mil.lbs.)'!F15=0,0,'Sweeteners(mil.lbs.)'!F15/SweetenersPerCap!$B15)</f>
        <v>14.025787945715436</v>
      </c>
      <c r="G15" s="73">
        <f>IF('Sweeteners(mil.lbs.)'!G15=0,0,'Sweeteners(mil.lbs.)'!G15/SweetenersPerCap!$B15)</f>
        <v>4.3809735476193783</v>
      </c>
      <c r="H15" s="73">
        <f>IF('Sweeteners(mil.lbs.)'!H15=0,0,'Sweeteners(mil.lbs.)'!H15/SweetenersPerCap!$B15)</f>
        <v>23.285936204988584</v>
      </c>
      <c r="I15" s="73">
        <f>IF('Sweeteners(mil.lbs.)'!I15=0,0,'Sweeteners(mil.lbs.)'!I15/SweetenersPerCap!$B15)</f>
        <v>0.39819792288850919</v>
      </c>
      <c r="J15" s="73">
        <f>IF('Sweeteners(mil.lbs.)'!J15=0,0,'Sweeteners(mil.lbs.)'!J15/SweetenersPerCap!$B15)</f>
        <v>1.0001250156269532</v>
      </c>
      <c r="K15" s="179">
        <f>IF('Sweeteners(mil.lbs.)'!K15=0,0,'Sweeteners(mil.lbs.)'!K15/SweetenersPerCap!$B15)</f>
        <v>113.84389838709068</v>
      </c>
      <c r="L15" s="189"/>
      <c r="M15" s="10"/>
      <c r="N15" s="10"/>
      <c r="O15" s="10"/>
      <c r="P15" s="10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</row>
    <row r="16" spans="1:213" ht="13.95" customHeight="1" x14ac:dyDescent="0.25">
      <c r="A16" s="67">
        <v>1976</v>
      </c>
      <c r="B16" s="68">
        <v>218.035</v>
      </c>
      <c r="C16" s="69">
        <f>IF('Sweeteners(mil.lbs.)'!C16=0,0,'Sweeteners(mil.lbs.)'!C16/SweetenersPerCap!$B16)</f>
        <v>99.919737656798219</v>
      </c>
      <c r="D16" s="69">
        <f>IF('Sweeteners(mil.lbs.)'!D16=0,0,'Sweeteners(mil.lbs.)'!D16/SweetenersPerCap!$B16)</f>
        <v>93.382932389531035</v>
      </c>
      <c r="E16" s="69">
        <f>IF('Sweeteners(mil.lbs.)'!E16=0,0,'Sweeteners(mil.lbs.)'!E16/SweetenersPerCap!$B16)</f>
        <v>7.1750649260422925</v>
      </c>
      <c r="F16" s="69">
        <f>IF('Sweeteners(mil.lbs.)'!F16=0,0,'Sweeteners(mil.lbs.)'!F16/SweetenersPerCap!$B16)</f>
        <v>13.886759006581512</v>
      </c>
      <c r="G16" s="69">
        <f>IF('Sweeteners(mil.lbs.)'!G16=0,0,'Sweeteners(mil.lbs.)'!G16/SweetenersPerCap!$B16)</f>
        <v>4.1446556745476633</v>
      </c>
      <c r="H16" s="69">
        <f>IF('Sweeteners(mil.lbs.)'!H16=0,0,'Sweeteners(mil.lbs.)'!H16/SweetenersPerCap!$B16)</f>
        <v>25.206479607171467</v>
      </c>
      <c r="I16" s="69">
        <f>IF('Sweeteners(mil.lbs.)'!I16=0,0,'Sweeteners(mil.lbs.)'!I16/SweetenersPerCap!$B16)</f>
        <v>0.40360492581466278</v>
      </c>
      <c r="J16" s="69">
        <f>IF('Sweeteners(mil.lbs.)'!J16=0,0,'Sweeteners(mil.lbs.)'!J16/SweetenersPerCap!$B16)</f>
        <v>0.91728392230605182</v>
      </c>
      <c r="K16" s="180">
        <f>IF('Sweeteners(mil.lbs.)'!K16=0,0,'Sweeteners(mil.lbs.)'!K16/SweetenersPerCap!$B16)</f>
        <v>119.91030084482321</v>
      </c>
      <c r="L16" s="189"/>
      <c r="M16" s="10"/>
      <c r="N16" s="10"/>
      <c r="O16" s="10"/>
      <c r="P16" s="10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</row>
    <row r="17" spans="1:213" ht="13.95" customHeight="1" x14ac:dyDescent="0.25">
      <c r="A17" s="67">
        <v>1977</v>
      </c>
      <c r="B17" s="68">
        <v>220.23899999999998</v>
      </c>
      <c r="C17" s="69">
        <f>IF('Sweeteners(mil.lbs.)'!C17=0,0,'Sweeteners(mil.lbs.)'!C17/SweetenersPerCap!$B17)</f>
        <v>100.79050486062869</v>
      </c>
      <c r="D17" s="69">
        <f>IF('Sweeteners(mil.lbs.)'!D17=0,0,'Sweeteners(mil.lbs.)'!D17/SweetenersPerCap!$B17)</f>
        <v>94.196733514606251</v>
      </c>
      <c r="E17" s="69">
        <f>IF('Sweeteners(mil.lbs.)'!E17=0,0,'Sweeteners(mil.lbs.)'!E17/SweetenersPerCap!$B17)</f>
        <v>9.5977314373945042</v>
      </c>
      <c r="F17" s="69">
        <f>IF('Sweeteners(mil.lbs.)'!F17=0,0,'Sweeteners(mil.lbs.)'!F17/SweetenersPerCap!$B17)</f>
        <v>13.777580265075668</v>
      </c>
      <c r="G17" s="69">
        <f>IF('Sweeteners(mil.lbs.)'!G17=0,0,'Sweeteners(mil.lbs.)'!G17/SweetenersPerCap!$B17)</f>
        <v>3.8913362301862984</v>
      </c>
      <c r="H17" s="69">
        <f>IF('Sweeteners(mil.lbs.)'!H17=0,0,'Sweeteners(mil.lbs.)'!H17/SweetenersPerCap!$B17)</f>
        <v>27.266647932656472</v>
      </c>
      <c r="I17" s="69">
        <f>IF('Sweeteners(mil.lbs.)'!I17=0,0,'Sweeteners(mil.lbs.)'!I17/SweetenersPerCap!$B17)</f>
        <v>0.39956592610754682</v>
      </c>
      <c r="J17" s="69">
        <f>IF('Sweeteners(mil.lbs.)'!J17=0,0,'Sweeteners(mil.lbs.)'!J17/SweetenersPerCap!$B17)</f>
        <v>0.9081043775171519</v>
      </c>
      <c r="K17" s="180">
        <f>IF('Sweeteners(mil.lbs.)'!K17=0,0,'Sweeteners(mil.lbs.)'!K17/SweetenersPerCap!$B17)</f>
        <v>122.77105175088742</v>
      </c>
      <c r="L17" s="189"/>
      <c r="M17" s="10"/>
      <c r="N17" s="10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</row>
    <row r="18" spans="1:213" ht="13.95" customHeight="1" x14ac:dyDescent="0.25">
      <c r="A18" s="67">
        <v>1978</v>
      </c>
      <c r="B18" s="68">
        <v>222.58500000000001</v>
      </c>
      <c r="C18" s="69">
        <f>IF('Sweeteners(mil.lbs.)'!C18=0,0,'Sweeteners(mil.lbs.)'!C18/SweetenersPerCap!$B18)</f>
        <v>97.841274119999099</v>
      </c>
      <c r="D18" s="69">
        <f>IF('Sweeteners(mil.lbs.)'!D18=0,0,'Sweeteners(mil.lbs.)'!D18/SweetenersPerCap!$B18)</f>
        <v>91.440443102802888</v>
      </c>
      <c r="E18" s="69">
        <f>IF('Sweeteners(mil.lbs.)'!E18=0,0,'Sweeteners(mil.lbs.)'!E18/SweetenersPerCap!$B18)</f>
        <v>10.767435080371492</v>
      </c>
      <c r="F18" s="69">
        <f>IF('Sweeteners(mil.lbs.)'!F18=0,0,'Sweeteners(mil.lbs.)'!F18/SweetenersPerCap!$B18)</f>
        <v>13.934550845744329</v>
      </c>
      <c r="G18" s="69">
        <f>IF('Sweeteners(mil.lbs.)'!G18=0,0,'Sweeteners(mil.lbs.)'!G18/SweetenersPerCap!$B18)</f>
        <v>3.6871397443673191</v>
      </c>
      <c r="H18" s="69">
        <f>IF('Sweeteners(mil.lbs.)'!H18=0,0,'Sweeteners(mil.lbs.)'!H18/SweetenersPerCap!$B18)</f>
        <v>28.389125670483139</v>
      </c>
      <c r="I18" s="69">
        <f>IF('Sweeteners(mil.lbs.)'!I18=0,0,'Sweeteners(mil.lbs.)'!I18/SweetenersPerCap!$B18)</f>
        <v>0.40433991508861783</v>
      </c>
      <c r="J18" s="69">
        <f>IF('Sweeteners(mil.lbs.)'!J18=0,0,'Sweeteners(mil.lbs.)'!J18/SweetenersPerCap!$B18)</f>
        <v>1.0782397735696476</v>
      </c>
      <c r="K18" s="180">
        <f>IF('Sweeteners(mil.lbs.)'!K18=0,0,'Sweeteners(mil.lbs.)'!K18/SweetenersPerCap!$B18)</f>
        <v>121.31214846194429</v>
      </c>
      <c r="L18" s="189"/>
      <c r="M18" s="10"/>
      <c r="N18" s="10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</row>
    <row r="19" spans="1:213" ht="13.95" customHeight="1" x14ac:dyDescent="0.25">
      <c r="A19" s="67">
        <v>1979</v>
      </c>
      <c r="B19" s="68">
        <v>225.05500000000001</v>
      </c>
      <c r="C19" s="69">
        <f>IF('Sweeteners(mil.lbs.)'!C19=0,0,'Sweeteners(mil.lbs.)'!C19/SweetenersPerCap!$B19)</f>
        <v>95.585523538690538</v>
      </c>
      <c r="D19" s="69">
        <f>IF('Sweeteners(mil.lbs.)'!D19=0,0,'Sweeteners(mil.lbs.)'!D19/SweetenersPerCap!$B19)</f>
        <v>89.332264989430413</v>
      </c>
      <c r="E19" s="69">
        <f>IF('Sweeteners(mil.lbs.)'!E19=0,0,'Sweeteners(mil.lbs.)'!E19/SweetenersPerCap!$B19)</f>
        <v>14.750197957491292</v>
      </c>
      <c r="F19" s="69">
        <f>IF('Sweeteners(mil.lbs.)'!F19=0,0,'Sweeteners(mil.lbs.)'!F19/SweetenersPerCap!$B19)</f>
        <v>13.500586523294306</v>
      </c>
      <c r="G19" s="69">
        <f>IF('Sweeteners(mil.lbs.)'!G19=0,0,'Sweeteners(mil.lbs.)'!G19/SweetenersPerCap!$B19)</f>
        <v>3.5438092910621855</v>
      </c>
      <c r="H19" s="69">
        <f>IF('Sweeteners(mil.lbs.)'!H19=0,0,'Sweeteners(mil.lbs.)'!H19/SweetenersPerCap!$B19)</f>
        <v>31.794593771847783</v>
      </c>
      <c r="I19" s="69">
        <f>IF('Sweeteners(mil.lbs.)'!I19=0,0,'Sweeteners(mil.lbs.)'!I19/SweetenersPerCap!$B19)</f>
        <v>0.39101552953722424</v>
      </c>
      <c r="J19" s="69">
        <f>IF('Sweeteners(mil.lbs.)'!J19=0,0,'Sweeteners(mil.lbs.)'!J19/SweetenersPerCap!$B19)</f>
        <v>1.0397458399058008</v>
      </c>
      <c r="K19" s="180">
        <f>IF('Sweeteners(mil.lbs.)'!K19=0,0,'Sweeteners(mil.lbs.)'!K19/SweetenersPerCap!$B19)</f>
        <v>122.5576201307212</v>
      </c>
      <c r="L19" s="189"/>
      <c r="M19" s="10"/>
      <c r="N19" s="10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</row>
    <row r="20" spans="1:213" ht="13.95" customHeight="1" x14ac:dyDescent="0.25">
      <c r="A20" s="67">
        <v>1980</v>
      </c>
      <c r="B20" s="68">
        <v>227.726</v>
      </c>
      <c r="C20" s="69">
        <f>IF('Sweeteners(mil.lbs.)'!C20=0,0,'Sweeteners(mil.lbs.)'!C20/SweetenersPerCap!$B20)</f>
        <v>89.484731651194863</v>
      </c>
      <c r="D20" s="69">
        <f>IF('Sweeteners(mil.lbs.)'!D20=0,0,'Sweeteners(mil.lbs.)'!D20/SweetenersPerCap!$B20)</f>
        <v>83.630590328219498</v>
      </c>
      <c r="E20" s="69">
        <f>IF('Sweeteners(mil.lbs.)'!E20=0,0,'Sweeteners(mil.lbs.)'!E20/SweetenersPerCap!$B20)</f>
        <v>18.955712552155777</v>
      </c>
      <c r="F20" s="69">
        <f>IF('Sweeteners(mil.lbs.)'!F20=0,0,'Sweeteners(mil.lbs.)'!F20/SweetenersPerCap!$B20)</f>
        <v>12.926323739933077</v>
      </c>
      <c r="G20" s="69">
        <f>IF('Sweeteners(mil.lbs.)'!G20=0,0,'Sweeteners(mil.lbs.)'!G20/SweetenersPerCap!$B20)</f>
        <v>3.4550556370374927</v>
      </c>
      <c r="H20" s="69">
        <f>IF('Sweeteners(mil.lbs.)'!H20=0,0,'Sweeteners(mil.lbs.)'!H20/SweetenersPerCap!$B20)</f>
        <v>35.337091929126345</v>
      </c>
      <c r="I20" s="69">
        <f>IF('Sweeteners(mil.lbs.)'!I20=0,0,'Sweeteners(mil.lbs.)'!I20/SweetenersPerCap!$B20)</f>
        <v>0.4391242106742313</v>
      </c>
      <c r="J20" s="69">
        <f>IF('Sweeteners(mil.lbs.)'!J20=0,0,'Sweeteners(mil.lbs.)'!J20/SweetenersPerCap!$B20)</f>
        <v>0.82443814057244236</v>
      </c>
      <c r="K20" s="180">
        <f>IF('Sweeteners(mil.lbs.)'!K20=0,0,'Sweeteners(mil.lbs.)'!K20/SweetenersPerCap!$B20)</f>
        <v>120.23124460859252</v>
      </c>
      <c r="L20" s="189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</row>
    <row r="21" spans="1:213" ht="13.95" customHeight="1" x14ac:dyDescent="0.25">
      <c r="A21" s="71">
        <v>1981</v>
      </c>
      <c r="B21" s="72">
        <v>229.96600000000001</v>
      </c>
      <c r="C21" s="73">
        <f>IF('Sweeteners(mil.lbs.)'!C21=0,0,'Sweeteners(mil.lbs.)'!C21/SweetenersPerCap!$B21)</f>
        <v>84.96038544828366</v>
      </c>
      <c r="D21" s="73">
        <f>IF('Sweeteners(mil.lbs.)'!D21=0,0,'Sweeteners(mil.lbs.)'!D21/SweetenersPerCap!$B21)</f>
        <v>79.402229390919302</v>
      </c>
      <c r="E21" s="73">
        <f>IF('Sweeteners(mil.lbs.)'!E21=0,0,'Sweeteners(mil.lbs.)'!E21/SweetenersPerCap!$B21)</f>
        <v>22.834072452179072</v>
      </c>
      <c r="F21" s="73">
        <f>IF('Sweeteners(mil.lbs.)'!F21=0,0,'Sweeteners(mil.lbs.)'!F21/SweetenersPerCap!$B21)</f>
        <v>12.924573632623956</v>
      </c>
      <c r="G21" s="73">
        <f>IF('Sweeteners(mil.lbs.)'!G21=0,0,'Sweeteners(mil.lbs.)'!G21/SweetenersPerCap!$B21)</f>
        <v>3.3874572762930173</v>
      </c>
      <c r="H21" s="73">
        <f>IF('Sweeteners(mil.lbs.)'!H21=0,0,'Sweeteners(mil.lbs.)'!H21/SweetenersPerCap!$B21)</f>
        <v>39.146103361096046</v>
      </c>
      <c r="I21" s="73">
        <f>IF('Sweeteners(mil.lbs.)'!I21=0,0,'Sweeteners(mil.lbs.)'!I21/SweetenersPerCap!$B21)</f>
        <v>0.40005913917709574</v>
      </c>
      <c r="J21" s="73">
        <f>IF('Sweeteners(mil.lbs.)'!J21=0,0,'Sweeteners(mil.lbs.)'!J21/SweetenersPerCap!$B21)</f>
        <v>0.83734117217327775</v>
      </c>
      <c r="K21" s="179">
        <f>IF('Sweeteners(mil.lbs.)'!K21=0,0,'Sweeteners(mil.lbs.)'!K21/SweetenersPerCap!$B21)</f>
        <v>119.78573306336573</v>
      </c>
      <c r="L21" s="189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</row>
    <row r="22" spans="1:213" ht="13.95" customHeight="1" x14ac:dyDescent="0.25">
      <c r="A22" s="71">
        <v>1982</v>
      </c>
      <c r="B22" s="72">
        <v>232.18799999999999</v>
      </c>
      <c r="C22" s="73">
        <f>IF('Sweeteners(mil.lbs.)'!C22=0,0,'Sweeteners(mil.lbs.)'!C22/SweetenersPerCap!$B22)</f>
        <v>78.841283787275827</v>
      </c>
      <c r="D22" s="73">
        <f>IF('Sweeteners(mil.lbs.)'!D22=0,0,'Sweeteners(mil.lbs.)'!D22/SweetenersPerCap!$B22)</f>
        <v>73.683442791846574</v>
      </c>
      <c r="E22" s="73">
        <f>IF('Sweeteners(mil.lbs.)'!E22=0,0,'Sweeteners(mil.lbs.)'!E22/SweetenersPerCap!$B22)</f>
        <v>26.61671814446369</v>
      </c>
      <c r="F22" s="73">
        <f>IF('Sweeteners(mil.lbs.)'!F22=0,0,'Sweeteners(mil.lbs.)'!F22/SweetenersPerCap!$B22)</f>
        <v>12.742351025892813</v>
      </c>
      <c r="G22" s="73">
        <f>IF('Sweeteners(mil.lbs.)'!G22=0,0,'Sweeteners(mil.lbs.)'!G22/SweetenersPerCap!$B22)</f>
        <v>3.3740761796475267</v>
      </c>
      <c r="H22" s="73">
        <f>IF('Sweeteners(mil.lbs.)'!H22=0,0,'Sweeteners(mil.lbs.)'!H22/SweetenersPerCap!$B22)</f>
        <v>42.73314535000403</v>
      </c>
      <c r="I22" s="73">
        <f>IF('Sweeteners(mil.lbs.)'!I22=0,0,'Sweeteners(mil.lbs.)'!I22/SweetenersPerCap!$B22)</f>
        <v>0.39623064068771857</v>
      </c>
      <c r="J22" s="73">
        <f>IF('Sweeteners(mil.lbs.)'!J22=0,0,'Sweeteners(mil.lbs.)'!J22/SweetenersPerCap!$B22)</f>
        <v>0.89653212052302445</v>
      </c>
      <c r="K22" s="179">
        <f>IF('Sweeteners(mil.lbs.)'!K22=0,0,'Sweeteners(mil.lbs.)'!K22/SweetenersPerCap!$B22)</f>
        <v>117.70935090306135</v>
      </c>
      <c r="L22" s="189"/>
      <c r="M22" s="10"/>
      <c r="N22" s="10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</row>
    <row r="23" spans="1:213" ht="13.95" customHeight="1" x14ac:dyDescent="0.25">
      <c r="A23" s="71">
        <v>1983</v>
      </c>
      <c r="B23" s="72">
        <v>234.30699999999999</v>
      </c>
      <c r="C23" s="73">
        <f>IF('Sweeteners(mil.lbs.)'!C23=0,0,'Sweeteners(mil.lbs.)'!C23/SweetenersPerCap!$B23)</f>
        <v>75.217556453712447</v>
      </c>
      <c r="D23" s="73">
        <f>IF('Sweeteners(mil.lbs.)'!D23=0,0,'Sweeteners(mil.lbs.)'!D23/SweetenersPerCap!$B23)</f>
        <v>70.296781732441531</v>
      </c>
      <c r="E23" s="73">
        <f>IF('Sweeteners(mil.lbs.)'!E23=0,0,'Sweeteners(mil.lbs.)'!E23/SweetenersPerCap!$B23)</f>
        <v>31.201474987943172</v>
      </c>
      <c r="F23" s="73">
        <f>IF('Sweeteners(mil.lbs.)'!F23=0,0,'Sweeteners(mil.lbs.)'!F23/SweetenersPerCap!$B23)</f>
        <v>13.004252967260904</v>
      </c>
      <c r="G23" s="73">
        <f>IF('Sweeteners(mil.lbs.)'!G23=0,0,'Sweeteners(mil.lbs.)'!G23/SweetenersPerCap!$B23)</f>
        <v>3.3984558719969962</v>
      </c>
      <c r="H23" s="73">
        <f>IF('Sweeteners(mil.lbs.)'!H23=0,0,'Sweeteners(mil.lbs.)'!H23/SweetenersPerCap!$B23)</f>
        <v>47.604183827201069</v>
      </c>
      <c r="I23" s="73">
        <f>IF('Sweeteners(mil.lbs.)'!I23=0,0,'Sweeteners(mil.lbs.)'!I23/SweetenersPerCap!$B23)</f>
        <v>0.40289022521734308</v>
      </c>
      <c r="J23" s="73">
        <f>IF('Sweeteners(mil.lbs.)'!J23=0,0,'Sweeteners(mil.lbs.)'!J23/SweetenersPerCap!$B23)</f>
        <v>0.98796450810261749</v>
      </c>
      <c r="K23" s="179">
        <f>IF('Sweeteners(mil.lbs.)'!K23=0,0,'Sweeteners(mil.lbs.)'!K23/SweetenersPerCap!$B23)</f>
        <v>119.29182029296257</v>
      </c>
      <c r="L23" s="189"/>
      <c r="M23" s="10"/>
      <c r="N23" s="10"/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</row>
    <row r="24" spans="1:213" ht="13.95" customHeight="1" x14ac:dyDescent="0.25">
      <c r="A24" s="71">
        <v>1984</v>
      </c>
      <c r="B24" s="72">
        <v>236.34800000000001</v>
      </c>
      <c r="C24" s="73">
        <f>IF('Sweeteners(mil.lbs.)'!C24=0,0,'Sweeteners(mil.lbs.)'!C24/SweetenersPerCap!$B24)</f>
        <v>71.318564151166925</v>
      </c>
      <c r="D24" s="73">
        <f>IF('Sweeteners(mil.lbs.)'!D24=0,0,'Sweeteners(mil.lbs.)'!D24/SweetenersPerCap!$B24)</f>
        <v>66.652863692679361</v>
      </c>
      <c r="E24" s="73">
        <f>IF('Sweeteners(mil.lbs.)'!E24=0,0,'Sweeteners(mil.lbs.)'!E24/SweetenersPerCap!$B24)</f>
        <v>37.22626804542454</v>
      </c>
      <c r="F24" s="73">
        <f>IF('Sweeteners(mil.lbs.)'!F24=0,0,'Sweeteners(mil.lbs.)'!F24/SweetenersPerCap!$B24)</f>
        <v>13.134976813850756</v>
      </c>
      <c r="G24" s="73">
        <f>IF('Sweeteners(mil.lbs.)'!G24=0,0,'Sweeteners(mil.lbs.)'!G24/SweetenersPerCap!$B24)</f>
        <v>3.4512921624045898</v>
      </c>
      <c r="H24" s="73">
        <f>IF('Sweeteners(mil.lbs.)'!H24=0,0,'Sweeteners(mil.lbs.)'!H24/SweetenersPerCap!$B24)</f>
        <v>53.81253702167988</v>
      </c>
      <c r="I24" s="73">
        <f>IF('Sweeteners(mil.lbs.)'!I24=0,0,'Sweeteners(mil.lbs.)'!I24/SweetenersPerCap!$B24)</f>
        <v>0.39771861830859578</v>
      </c>
      <c r="J24" s="73">
        <f>IF('Sweeteners(mil.lbs.)'!J24=0,0,'Sweeteners(mil.lbs.)'!J24/SweetenersPerCap!$B24)</f>
        <v>0.91411393369099803</v>
      </c>
      <c r="K24" s="179">
        <f>IF('Sweeteners(mil.lbs.)'!K24=0,0,'Sweeteners(mil.lbs.)'!K24/SweetenersPerCap!$B24)</f>
        <v>121.77723326635883</v>
      </c>
      <c r="L24" s="189"/>
      <c r="M24" s="10"/>
      <c r="N24" s="10"/>
      <c r="O24" s="10"/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</row>
    <row r="25" spans="1:213" ht="13.95" customHeight="1" x14ac:dyDescent="0.25">
      <c r="A25" s="71">
        <v>1985</v>
      </c>
      <c r="B25" s="72">
        <v>238.46600000000001</v>
      </c>
      <c r="C25" s="73">
        <f>IF('Sweeteners(mil.lbs.)'!C25=0,0,'Sweeteners(mil.lbs.)'!C25/SweetenersPerCap!$B25)</f>
        <v>67.120679677606034</v>
      </c>
      <c r="D25" s="73">
        <f>IF('Sweeteners(mil.lbs.)'!D25=0,0,'Sweeteners(mil.lbs.)'!D25/SweetenersPerCap!$B25)</f>
        <v>62.729607175332738</v>
      </c>
      <c r="E25" s="73">
        <f>IF('Sweeteners(mil.lbs.)'!E25=0,0,'Sweeteners(mil.lbs.)'!E25/SweetenersPerCap!$B25)</f>
        <v>45.171060025328558</v>
      </c>
      <c r="F25" s="73">
        <f>IF('Sweeteners(mil.lbs.)'!F25=0,0,'Sweeteners(mil.lbs.)'!F25/SweetenersPerCap!$B25)</f>
        <v>13.480865196715682</v>
      </c>
      <c r="G25" s="73">
        <f>IF('Sweeteners(mil.lbs.)'!G25=0,0,'Sweeteners(mil.lbs.)'!G25/SweetenersPerCap!$B25)</f>
        <v>3.5049021663465649</v>
      </c>
      <c r="H25" s="73">
        <f>IF('Sweeteners(mil.lbs.)'!H25=0,0,'Sweeteners(mil.lbs.)'!H25/SweetenersPerCap!$B25)</f>
        <v>62.156827388390802</v>
      </c>
      <c r="I25" s="73">
        <f>IF('Sweeteners(mil.lbs.)'!I25=0,0,'Sweeteners(mil.lbs.)'!I25/SweetenersPerCap!$B25)</f>
        <v>0.40324456901526501</v>
      </c>
      <c r="J25" s="73">
        <f>IF('Sweeteners(mil.lbs.)'!J25=0,0,'Sweeteners(mil.lbs.)'!J25/SweetenersPerCap!$B25)</f>
        <v>0.87606199625942482</v>
      </c>
      <c r="K25" s="179">
        <f>IF('Sweeteners(mil.lbs.)'!K25=0,0,'Sweeteners(mil.lbs.)'!K25/SweetenersPerCap!$B25)</f>
        <v>126.16574112899822</v>
      </c>
      <c r="L25" s="189"/>
      <c r="M25" s="10"/>
      <c r="N25" s="10"/>
      <c r="O25" s="10"/>
      <c r="P25" s="10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</row>
    <row r="26" spans="1:213" ht="13.95" customHeight="1" x14ac:dyDescent="0.25">
      <c r="A26" s="67">
        <v>1986</v>
      </c>
      <c r="B26" s="68">
        <v>240.65100000000001</v>
      </c>
      <c r="C26" s="69">
        <f>IF('Sweeteners(mil.lbs.)'!C26=0,0,'Sweeteners(mil.lbs.)'!C26/SweetenersPerCap!$B26)</f>
        <v>64.250719922211005</v>
      </c>
      <c r="D26" s="69">
        <f>IF('Sweeteners(mil.lbs.)'!D26=0,0,'Sweeteners(mil.lbs.)'!D26/SweetenersPerCap!$B26)</f>
        <v>60.047401796458871</v>
      </c>
      <c r="E26" s="69">
        <f>IF('Sweeteners(mil.lbs.)'!E26=0,0,'Sweeteners(mil.lbs.)'!E26/SweetenersPerCap!$B26)</f>
        <v>45.69382217401963</v>
      </c>
      <c r="F26" s="69">
        <f>IF('Sweeteners(mil.lbs.)'!F26=0,0,'Sweeteners(mil.lbs.)'!F26/SweetenersPerCap!$B26)</f>
        <v>13.567124175673484</v>
      </c>
      <c r="G26" s="69">
        <f>IF('Sweeteners(mil.lbs.)'!G26=0,0,'Sweeteners(mil.lbs.)'!G26/SweetenersPerCap!$B26)</f>
        <v>3.5777702980664947</v>
      </c>
      <c r="H26" s="69">
        <f>IF('Sweeteners(mil.lbs.)'!H26=0,0,'Sweeteners(mil.lbs.)'!H26/SweetenersPerCap!$B26)</f>
        <v>62.838716647759611</v>
      </c>
      <c r="I26" s="69">
        <f>IF('Sweeteners(mil.lbs.)'!I26=0,0,'Sweeteners(mil.lbs.)'!I26/SweetenersPerCap!$B26)</f>
        <v>0.4147213396799207</v>
      </c>
      <c r="J26" s="69">
        <f>IF('Sweeteners(mil.lbs.)'!J26=0,0,'Sweeteners(mil.lbs.)'!J26/SweetenersPerCap!$B26)</f>
        <v>1.0050321835354932</v>
      </c>
      <c r="K26" s="180">
        <f>IF('Sweeteners(mil.lbs.)'!K26=0,0,'Sweeteners(mil.lbs.)'!K26/SweetenersPerCap!$B26)</f>
        <v>124.30587196743392</v>
      </c>
      <c r="L26" s="189"/>
      <c r="M26" s="10"/>
      <c r="N26" s="10"/>
      <c r="O26" s="10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</row>
    <row r="27" spans="1:213" ht="13.95" customHeight="1" x14ac:dyDescent="0.25">
      <c r="A27" s="67">
        <v>1987</v>
      </c>
      <c r="B27" s="68">
        <v>242.804</v>
      </c>
      <c r="C27" s="69">
        <f>IF('Sweeteners(mil.lbs.)'!C27=0,0,'Sweeteners(mil.lbs.)'!C27/SweetenersPerCap!$B27)</f>
        <v>66.745193654140792</v>
      </c>
      <c r="D27" s="69">
        <f>IF('Sweeteners(mil.lbs.)'!D27=0,0,'Sweeteners(mil.lbs.)'!D27/SweetenersPerCap!$B27)</f>
        <v>62.378685658075497</v>
      </c>
      <c r="E27" s="69">
        <f>IF('Sweeteners(mil.lbs.)'!E27=0,0,'Sweeteners(mil.lbs.)'!E27/SweetenersPerCap!$B27)</f>
        <v>47.709123408181085</v>
      </c>
      <c r="F27" s="69">
        <f>IF('Sweeteners(mil.lbs.)'!F27=0,0,'Sweeteners(mil.lbs.)'!F27/SweetenersPerCap!$B27)</f>
        <v>13.831749065089532</v>
      </c>
      <c r="G27" s="69">
        <f>IF('Sweeteners(mil.lbs.)'!G27=0,0,'Sweeteners(mil.lbs.)'!G27/SweetenersPerCap!$B27)</f>
        <v>3.6323536679791109</v>
      </c>
      <c r="H27" s="69">
        <f>IF('Sweeteners(mil.lbs.)'!H27=0,0,'Sweeteners(mil.lbs.)'!H27/SweetenersPerCap!$B27)</f>
        <v>65.173226141249728</v>
      </c>
      <c r="I27" s="69">
        <f>IF('Sweeteners(mil.lbs.)'!I27=0,0,'Sweeteners(mil.lbs.)'!I27/SweetenersPerCap!$B27)</f>
        <v>0.44878246756117607</v>
      </c>
      <c r="J27" s="69">
        <f>IF('Sweeteners(mil.lbs.)'!J27=0,0,'Sweeteners(mil.lbs.)'!J27/SweetenersPerCap!$B27)</f>
        <v>0.88326798570040044</v>
      </c>
      <c r="K27" s="180">
        <f>IF('Sweeteners(mil.lbs.)'!K27=0,0,'Sweeteners(mil.lbs.)'!K27/SweetenersPerCap!$B27)</f>
        <v>128.8839622525868</v>
      </c>
      <c r="L27" s="189"/>
      <c r="M27" s="10"/>
      <c r="N27" s="10"/>
      <c r="O27" s="10"/>
      <c r="P27" s="10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</row>
    <row r="28" spans="1:213" ht="13.95" customHeight="1" x14ac:dyDescent="0.25">
      <c r="A28" s="67">
        <v>1988</v>
      </c>
      <c r="B28" s="68">
        <v>245.02099999999999</v>
      </c>
      <c r="C28" s="69">
        <f>IF('Sweeteners(mil.lbs.)'!C28=0,0,'Sweeteners(mil.lbs.)'!C28/SweetenersPerCap!$B28)</f>
        <v>66.410634190538772</v>
      </c>
      <c r="D28" s="69">
        <f>IF('Sweeteners(mil.lbs.)'!D28=0,0,'Sweeteners(mil.lbs.)'!D28/SweetenersPerCap!$B28)</f>
        <v>62.06601326218577</v>
      </c>
      <c r="E28" s="69">
        <f>IF('Sweeteners(mil.lbs.)'!E28=0,0,'Sweeteners(mil.lbs.)'!E28/SweetenersPerCap!$B28)</f>
        <v>48.962276702813234</v>
      </c>
      <c r="F28" s="69">
        <f>IF('Sweeteners(mil.lbs.)'!F28=0,0,'Sweeteners(mil.lbs.)'!F28/SweetenersPerCap!$B28)</f>
        <v>14.258506413735965</v>
      </c>
      <c r="G28" s="69">
        <f>IF('Sweeteners(mil.lbs.)'!G28=0,0,'Sweeteners(mil.lbs.)'!G28/SweetenersPerCap!$B28)</f>
        <v>3.6859289611910828</v>
      </c>
      <c r="H28" s="69">
        <f>IF('Sweeteners(mil.lbs.)'!H28=0,0,'Sweeteners(mil.lbs.)'!H28/SweetenersPerCap!$B28)</f>
        <v>66.906712077740281</v>
      </c>
      <c r="I28" s="69">
        <f>IF('Sweeteners(mil.lbs.)'!I28=0,0,'Sweeteners(mil.lbs.)'!I28/SweetenersPerCap!$B28)</f>
        <v>0.43693390162531376</v>
      </c>
      <c r="J28" s="69">
        <f>IF('Sweeteners(mil.lbs.)'!J28=0,0,'Sweeteners(mil.lbs.)'!J28/SweetenersPerCap!$B28)</f>
        <v>0.84698193216091677</v>
      </c>
      <c r="K28" s="180">
        <f>IF('Sweeteners(mil.lbs.)'!K28=0,0,'Sweeteners(mil.lbs.)'!K28/SweetenersPerCap!$B28)</f>
        <v>130.25664117371227</v>
      </c>
      <c r="L28" s="189"/>
      <c r="M28" s="10"/>
      <c r="N28" s="10"/>
      <c r="O28" s="10"/>
      <c r="P28" s="10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</row>
    <row r="29" spans="1:213" ht="13.95" customHeight="1" x14ac:dyDescent="0.25">
      <c r="A29" s="67">
        <v>1989</v>
      </c>
      <c r="B29" s="68">
        <v>247.34200000000001</v>
      </c>
      <c r="C29" s="69">
        <f>IF('Sweeteners(mil.lbs.)'!C29=0,0,'Sweeteners(mil.lbs.)'!C29/SweetenersPerCap!$B29)</f>
        <v>67.145895157312538</v>
      </c>
      <c r="D29" s="69">
        <f>IF('Sweeteners(mil.lbs.)'!D29=0,0,'Sweeteners(mil.lbs.)'!D29/SweetenersPerCap!$B29)</f>
        <v>62.753173044217327</v>
      </c>
      <c r="E29" s="69">
        <f>IF('Sweeteners(mil.lbs.)'!E29=0,0,'Sweeteners(mil.lbs.)'!E29/SweetenersPerCap!$B29)</f>
        <v>48.19616563301016</v>
      </c>
      <c r="F29" s="69">
        <f>IF('Sweeteners(mil.lbs.)'!F29=0,0,'Sweeteners(mil.lbs.)'!F29/SweetenersPerCap!$B29)</f>
        <v>12.831592933268112</v>
      </c>
      <c r="G29" s="69">
        <f>IF('Sweeteners(mil.lbs.)'!G29=0,0,'Sweeteners(mil.lbs.)'!G29/SweetenersPerCap!$B29)</f>
        <v>3.540118420648334</v>
      </c>
      <c r="H29" s="69">
        <f>IF('Sweeteners(mil.lbs.)'!H29=0,0,'Sweeteners(mil.lbs.)'!H29/SweetenersPerCap!$B29)</f>
        <v>64.567876986926606</v>
      </c>
      <c r="I29" s="69">
        <f>IF('Sweeteners(mil.lbs.)'!I29=0,0,'Sweeteners(mil.lbs.)'!I29/SweetenersPerCap!$B29)</f>
        <v>0.42378542120212576</v>
      </c>
      <c r="J29" s="69">
        <f>IF('Sweeteners(mil.lbs.)'!J29=0,0,'Sweeteners(mil.lbs.)'!J29/SweetenersPerCap!$B29)</f>
        <v>0.78033586897221319</v>
      </c>
      <c r="K29" s="180">
        <f>IF('Sweeteners(mil.lbs.)'!K29=0,0,'Sweeteners(mil.lbs.)'!K29/SweetenersPerCap!$B29)</f>
        <v>128.52517132131825</v>
      </c>
      <c r="L29" s="189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</row>
    <row r="30" spans="1:213" ht="13.95" customHeight="1" x14ac:dyDescent="0.25">
      <c r="A30" s="67">
        <v>1990</v>
      </c>
      <c r="B30" s="68">
        <v>250.13200000000001</v>
      </c>
      <c r="C30" s="69">
        <f>IF('Sweeteners(mil.lbs.)'!C30=0,0,'Sweeteners(mil.lbs.)'!C30/SweetenersPerCap!$B30)</f>
        <v>68.883629443653746</v>
      </c>
      <c r="D30" s="69">
        <f>IF('Sweeteners(mil.lbs.)'!D30=0,0,'Sweeteners(mil.lbs.)'!D30/SweetenersPerCap!$B30)</f>
        <v>64.377223779115653</v>
      </c>
      <c r="E30" s="69">
        <f>IF('Sweeteners(mil.lbs.)'!E30=0,0,'Sweeteners(mil.lbs.)'!E30/SweetenersPerCap!$B30)</f>
        <v>49.593414677050511</v>
      </c>
      <c r="F30" s="69">
        <f>IF('Sweeteners(mil.lbs.)'!F30=0,0,'Sweeteners(mil.lbs.)'!F30/SweetenersPerCap!$B30)</f>
        <v>13.596759912309786</v>
      </c>
      <c r="G30" s="69">
        <f>IF('Sweeteners(mil.lbs.)'!G30=0,0,'Sweeteners(mil.lbs.)'!G30/SweetenersPerCap!$B30)</f>
        <v>3.6391150776390062</v>
      </c>
      <c r="H30" s="69">
        <f>IF('Sweeteners(mil.lbs.)'!H30=0,0,'Sweeteners(mil.lbs.)'!H30/SweetenersPerCap!$B30)</f>
        <v>66.829289666999287</v>
      </c>
      <c r="I30" s="69">
        <f>IF('Sweeteners(mil.lbs.)'!I30=0,0,'Sweeteners(mil.lbs.)'!I30/SweetenersPerCap!$B30)</f>
        <v>0.42037485869525926</v>
      </c>
      <c r="J30" s="69">
        <f>IF('Sweeteners(mil.lbs.)'!J30=0,0,'Sweeteners(mil.lbs.)'!J30/SweetenersPerCap!$B30)</f>
        <v>0.82754853874836765</v>
      </c>
      <c r="K30" s="180">
        <f>IF('Sweeteners(mil.lbs.)'!K30=0,0,'Sweeteners(mil.lbs.)'!K30/SweetenersPerCap!$B30)</f>
        <v>132.4544368435586</v>
      </c>
      <c r="L30" s="189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</row>
    <row r="31" spans="1:213" ht="13.95" customHeight="1" x14ac:dyDescent="0.25">
      <c r="A31" s="71">
        <v>1991</v>
      </c>
      <c r="B31" s="72">
        <v>253.49299999999999</v>
      </c>
      <c r="C31" s="73">
        <f>IF('Sweeteners(mil.lbs.)'!C31=0,0,'Sweeteners(mil.lbs.)'!C31/SweetenersPerCap!$B31)</f>
        <v>68.025547056526221</v>
      </c>
      <c r="D31" s="73">
        <f>IF('Sweeteners(mil.lbs.)'!D31=0,0,'Sweeteners(mil.lbs.)'!D31/SweetenersPerCap!$B31)</f>
        <v>63.575277622921696</v>
      </c>
      <c r="E31" s="73">
        <f>IF('Sweeteners(mil.lbs.)'!E31=0,0,'Sweeteners(mil.lbs.)'!E31/SweetenersPerCap!$B31)</f>
        <v>50.305460111324578</v>
      </c>
      <c r="F31" s="73">
        <f>IF('Sweeteners(mil.lbs.)'!F31=0,0,'Sweeteners(mil.lbs.)'!F31/SweetenersPerCap!$B31)</f>
        <v>14.012804617089341</v>
      </c>
      <c r="G31" s="73">
        <f>IF('Sweeteners(mil.lbs.)'!G31=0,0,'Sweeteners(mil.lbs.)'!G31/SweetenersPerCap!$B31)</f>
        <v>3.6517116494341084</v>
      </c>
      <c r="H31" s="73">
        <f>IF('Sweeteners(mil.lbs.)'!H31=0,0,'Sweeteners(mil.lbs.)'!H31/SweetenersPerCap!$B31)</f>
        <v>67.969976377848013</v>
      </c>
      <c r="I31" s="73">
        <f>IF('Sweeteners(mil.lbs.)'!I31=0,0,'Sweeteners(mil.lbs.)'!I31/SweetenersPerCap!$B31)</f>
        <v>0.41850750955340382</v>
      </c>
      <c r="J31" s="73">
        <f>IF('Sweeteners(mil.lbs.)'!J31=0,0,'Sweeteners(mil.lbs.)'!J31/SweetenersPerCap!$B31)</f>
        <v>0.91781975172960606</v>
      </c>
      <c r="K31" s="179">
        <f>IF('Sweeteners(mil.lbs.)'!K31=0,0,'Sweeteners(mil.lbs.)'!K31/SweetenersPerCap!$B31)</f>
        <v>132.88158126205272</v>
      </c>
      <c r="L31" s="189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</row>
    <row r="32" spans="1:213" ht="13.95" customHeight="1" x14ac:dyDescent="0.25">
      <c r="A32" s="71">
        <v>1992</v>
      </c>
      <c r="B32" s="72">
        <v>256.89400000000001</v>
      </c>
      <c r="C32" s="73">
        <f>IF('Sweeteners(mil.lbs.)'!C32=0,0,'Sweeteners(mil.lbs.)'!C32/SweetenersPerCap!$B32)</f>
        <v>68.713165741512057</v>
      </c>
      <c r="D32" s="73">
        <f>IF('Sweeteners(mil.lbs.)'!D32=0,0,'Sweeteners(mil.lbs.)'!D32/SweetenersPerCap!$B32)</f>
        <v>64.217911907955198</v>
      </c>
      <c r="E32" s="73">
        <f>IF('Sweeteners(mil.lbs.)'!E32=0,0,'Sweeteners(mil.lbs.)'!E32/SweetenersPerCap!$B32)</f>
        <v>51.214352148048292</v>
      </c>
      <c r="F32" s="73">
        <f>IF('Sweeteners(mil.lbs.)'!F32=0,0,'Sweeteners(mil.lbs.)'!F32/SweetenersPerCap!$B32)</f>
        <v>15.12889622020267</v>
      </c>
      <c r="G32" s="73">
        <f>IF('Sweeteners(mil.lbs.)'!G32=0,0,'Sweeteners(mil.lbs.)'!G32/SweetenersPerCap!$B32)</f>
        <v>3.5636735871118055</v>
      </c>
      <c r="H32" s="73">
        <f>IF('Sweeteners(mil.lbs.)'!H32=0,0,'Sweeteners(mil.lbs.)'!H32/SweetenersPerCap!$B32)</f>
        <v>69.906921955362762</v>
      </c>
      <c r="I32" s="73">
        <f>IF('Sweeteners(mil.lbs.)'!I32=0,0,'Sweeteners(mil.lbs.)'!I32/SweetenersPerCap!$B32)</f>
        <v>0.1554742897387314</v>
      </c>
      <c r="J32" s="73">
        <f>IF('Sweeteners(mil.lbs.)'!J32=0,0,'Sweeteners(mil.lbs.)'!J32/SweetenersPerCap!$B32)</f>
        <v>0.98144252610141125</v>
      </c>
      <c r="K32" s="179">
        <f>IF('Sweeteners(mil.lbs.)'!K32=0,0,'Sweeteners(mil.lbs.)'!K32/SweetenersPerCap!$B32)</f>
        <v>135.2617506791581</v>
      </c>
      <c r="L32" s="189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</row>
    <row r="33" spans="1:213" ht="13.95" customHeight="1" x14ac:dyDescent="0.25">
      <c r="A33" s="71">
        <v>1993</v>
      </c>
      <c r="B33" s="72">
        <v>260.255</v>
      </c>
      <c r="C33" s="73">
        <f>IF('Sweeteners(mil.lbs.)'!C33=0,0,'Sweeteners(mil.lbs.)'!C33/SweetenersPerCap!$B33)</f>
        <v>68.286872490442065</v>
      </c>
      <c r="D33" s="73">
        <f>IF('Sweeteners(mil.lbs.)'!D33=0,0,'Sweeteners(mil.lbs.)'!D33/SweetenersPerCap!$B33)</f>
        <v>63.819507000413154</v>
      </c>
      <c r="E33" s="73">
        <f>IF('Sweeteners(mil.lbs.)'!E33=0,0,'Sweeteners(mil.lbs.)'!E33/SweetenersPerCap!$B33)</f>
        <v>53.677380409510917</v>
      </c>
      <c r="F33" s="73">
        <f>IF('Sweeteners(mil.lbs.)'!F33=0,0,'Sweeteners(mil.lbs.)'!F33/SweetenersPerCap!$B33)</f>
        <v>15.738014766598292</v>
      </c>
      <c r="G33" s="73">
        <f>IF('Sweeteners(mil.lbs.)'!G33=0,0,'Sweeteners(mil.lbs.)'!G33/SweetenersPerCap!$B33)</f>
        <v>3.6930164302642861</v>
      </c>
      <c r="H33" s="73">
        <f>IF('Sweeteners(mil.lbs.)'!H33=0,0,'Sweeteners(mil.lbs.)'!H33/SweetenersPerCap!$B33)</f>
        <v>73.108411606373494</v>
      </c>
      <c r="I33" s="73">
        <f>IF('Sweeteners(mil.lbs.)'!I33=0,0,'Sweeteners(mil.lbs.)'!I33/SweetenersPerCap!$B33)</f>
        <v>0.15299117962458336</v>
      </c>
      <c r="J33" s="73">
        <f>IF('Sweeteners(mil.lbs.)'!J33=0,0,'Sweeteners(mil.lbs.)'!J33/SweetenersPerCap!$B33)</f>
        <v>1.0360452443843133</v>
      </c>
      <c r="K33" s="179">
        <f>IF('Sweeteners(mil.lbs.)'!K33=0,0,'Sweeteners(mil.lbs.)'!K33/SweetenersPerCap!$B33)</f>
        <v>138.11695503079554</v>
      </c>
      <c r="L33" s="189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</row>
    <row r="34" spans="1:213" ht="13.95" customHeight="1" x14ac:dyDescent="0.25">
      <c r="A34" s="71">
        <v>1994</v>
      </c>
      <c r="B34" s="72">
        <v>263.43599999999998</v>
      </c>
      <c r="C34" s="73">
        <f>IF('Sweeteners(mil.lbs.)'!C34=0,0,'Sweeteners(mil.lbs.)'!C34/SweetenersPerCap!$B34)</f>
        <v>68.872737590913928</v>
      </c>
      <c r="D34" s="73">
        <f>IF('Sweeteners(mil.lbs.)'!D34=0,0,'Sweeteners(mil.lbs.)'!D34/SweetenersPerCap!$B34)</f>
        <v>64.367044477489642</v>
      </c>
      <c r="E34" s="73">
        <f>IF('Sweeteners(mil.lbs.)'!E34=0,0,'Sweeteners(mil.lbs.)'!E34/SweetenersPerCap!$B34)</f>
        <v>56.297579928020312</v>
      </c>
      <c r="F34" s="73">
        <f>IF('Sweeteners(mil.lbs.)'!F34=0,0,'Sweeteners(mil.lbs.)'!F34/SweetenersPerCap!$B34)</f>
        <v>15.867499640015975</v>
      </c>
      <c r="G34" s="73">
        <f>IF('Sweeteners(mil.lbs.)'!G34=0,0,'Sweeteners(mil.lbs.)'!G34/SweetenersPerCap!$B34)</f>
        <v>3.8109427867633423</v>
      </c>
      <c r="H34" s="73">
        <f>IF('Sweeteners(mil.lbs.)'!H34=0,0,'Sweeteners(mil.lbs.)'!H34/SweetenersPerCap!$B34)</f>
        <v>75.976022354799639</v>
      </c>
      <c r="I34" s="73">
        <f>IF('Sweeteners(mil.lbs.)'!I34=0,0,'Sweeteners(mil.lbs.)'!I34/SweetenersPerCap!$B34)</f>
        <v>0.13874193476466928</v>
      </c>
      <c r="J34" s="73">
        <f>IF('Sweeteners(mil.lbs.)'!J34=0,0,'Sweeteners(mil.lbs.)'!J34/SweetenersPerCap!$B34)</f>
        <v>0.9541168921904899</v>
      </c>
      <c r="K34" s="179">
        <f>IF('Sweeteners(mil.lbs.)'!K34=0,0,'Sweeteners(mil.lbs.)'!K34/SweetenersPerCap!$B34)</f>
        <v>141.43592565924445</v>
      </c>
      <c r="L34" s="189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</row>
    <row r="35" spans="1:213" ht="13.95" customHeight="1" x14ac:dyDescent="0.25">
      <c r="A35" s="71">
        <v>1995</v>
      </c>
      <c r="B35" s="72">
        <v>266.55700000000002</v>
      </c>
      <c r="C35" s="73">
        <f>IF('Sweeteners(mil.lbs.)'!C35=0,0,'Sweeteners(mil.lbs.)'!C35/SweetenersPerCap!$B35)</f>
        <v>69.464449930033709</v>
      </c>
      <c r="D35" s="73">
        <f>IF('Sweeteners(mil.lbs.)'!D35=0,0,'Sweeteners(mil.lbs.)'!D35/SweetenersPerCap!$B35)</f>
        <v>64.920046663582909</v>
      </c>
      <c r="E35" s="73">
        <f>IF('Sweeteners(mil.lbs.)'!E35=0,0,'Sweeteners(mil.lbs.)'!E35/SweetenersPerCap!$B35)</f>
        <v>58.38383420087294</v>
      </c>
      <c r="F35" s="73">
        <f>IF('Sweeteners(mil.lbs.)'!F35=0,0,'Sweeteners(mil.lbs.)'!F35/SweetenersPerCap!$B35)</f>
        <v>16.307091881986977</v>
      </c>
      <c r="G35" s="73">
        <f>IF('Sweeteners(mil.lbs.)'!G35=0,0,'Sweeteners(mil.lbs.)'!G35/SweetenersPerCap!$B35)</f>
        <v>3.9201188961551794</v>
      </c>
      <c r="H35" s="73">
        <f>IF('Sweeteners(mil.lbs.)'!H35=0,0,'Sweeteners(mil.lbs.)'!H35/SweetenersPerCap!$B35)</f>
        <v>78.611044979015105</v>
      </c>
      <c r="I35" s="73">
        <f>IF('Sweeteners(mil.lbs.)'!I35=0,0,'Sweeteners(mil.lbs.)'!I35/SweetenersPerCap!$B35)</f>
        <v>0.26822202617094737</v>
      </c>
      <c r="J35" s="73">
        <f>IF('Sweeteners(mil.lbs.)'!J35=0,0,'Sweeteners(mil.lbs.)'!J35/SweetenersPerCap!$B35)</f>
        <v>0.9009754982031517</v>
      </c>
      <c r="K35" s="179">
        <f>IF('Sweeteners(mil.lbs.)'!K35=0,0,'Sweeteners(mil.lbs.)'!K35/SweetenersPerCap!$B35)</f>
        <v>144.70028916697211</v>
      </c>
      <c r="L35" s="189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</row>
    <row r="36" spans="1:213" ht="13.95" customHeight="1" x14ac:dyDescent="0.25">
      <c r="A36" s="67">
        <v>1996</v>
      </c>
      <c r="B36" s="68">
        <v>269.66699999999997</v>
      </c>
      <c r="C36" s="69">
        <f>IF('Sweeteners(mil.lbs.)'!C36=0,0,'Sweeteners(mil.lbs.)'!C36/SweetenersPerCap!$B36)</f>
        <v>69.574100412321357</v>
      </c>
      <c r="D36" s="69">
        <f>IF('Sweeteners(mil.lbs.)'!D36=0,0,'Sweeteners(mil.lbs.)'!D36/SweetenersPerCap!$B36)</f>
        <v>65.022523749833042</v>
      </c>
      <c r="E36" s="69">
        <f>IF('Sweeteners(mil.lbs.)'!E36=0,0,'Sweeteners(mil.lbs.)'!E36/SweetenersPerCap!$B36)</f>
        <v>59.703033142919793</v>
      </c>
      <c r="F36" s="69">
        <f>IF('Sweeteners(mil.lbs.)'!F36=0,0,'Sweeteners(mil.lbs.)'!F36/SweetenersPerCap!$B36)</f>
        <v>16.417434864676121</v>
      </c>
      <c r="G36" s="69">
        <f>IF('Sweeteners(mil.lbs.)'!G36=0,0,'Sweeteners(mil.lbs.)'!G36/SweetenersPerCap!$B36)</f>
        <v>3.9874084303441788</v>
      </c>
      <c r="H36" s="69">
        <f>IF('Sweeteners(mil.lbs.)'!H36=0,0,'Sweeteners(mil.lbs.)'!H36/SweetenersPerCap!$B36)</f>
        <v>80.107876437940092</v>
      </c>
      <c r="I36" s="69">
        <f>IF('Sweeteners(mil.lbs.)'!I36=0,0,'Sweeteners(mil.lbs.)'!I36/SweetenersPerCap!$B36)</f>
        <v>0.70037305090396551</v>
      </c>
      <c r="J36" s="69">
        <f>IF('Sweeteners(mil.lbs.)'!J36=0,0,'Sweeteners(mil.lbs.)'!J36/SweetenersPerCap!$B36)</f>
        <v>0.96992104460058159</v>
      </c>
      <c r="K36" s="180">
        <f>IF('Sweeteners(mil.lbs.)'!K36=0,0,'Sweeteners(mil.lbs.)'!K36/SweetenersPerCap!$B36)</f>
        <v>146.80069428327766</v>
      </c>
      <c r="L36" s="185"/>
    </row>
    <row r="37" spans="1:213" ht="13.95" customHeight="1" x14ac:dyDescent="0.25">
      <c r="A37" s="67">
        <v>1997</v>
      </c>
      <c r="B37" s="68">
        <v>272.91199999999998</v>
      </c>
      <c r="C37" s="69">
        <f>IF('Sweeteners(mil.lbs.)'!C37=0,0,'Sweeteners(mil.lbs.)'!C37/SweetenersPerCap!$B37)</f>
        <v>69.420095501313611</v>
      </c>
      <c r="D37" s="69">
        <f>IF('Sweeteners(mil.lbs.)'!D37=0,0,'Sweeteners(mil.lbs.)'!D37/SweetenersPerCap!$B37)</f>
        <v>64.878593926461306</v>
      </c>
      <c r="E37" s="69">
        <f>IF('Sweeteners(mil.lbs.)'!E37=0,0,'Sweeteners(mil.lbs.)'!E37/SweetenersPerCap!$B37)</f>
        <v>62.692576851209523</v>
      </c>
      <c r="F37" s="69">
        <f>IF('Sweeteners(mil.lbs.)'!F37=0,0,'Sweeteners(mil.lbs.)'!F37/SweetenersPerCap!$B37)</f>
        <v>17.298650676595265</v>
      </c>
      <c r="G37" s="69">
        <f>IF('Sweeteners(mil.lbs.)'!G37=0,0,'Sweeteners(mil.lbs.)'!G37/SweetenersPerCap!$B37)</f>
        <v>3.7740007312636354</v>
      </c>
      <c r="H37" s="69">
        <f>IF('Sweeteners(mil.lbs.)'!H37=0,0,'Sweeteners(mil.lbs.)'!H37/SweetenersPerCap!$B37)</f>
        <v>83.765228259068437</v>
      </c>
      <c r="I37" s="69">
        <f>IF('Sweeteners(mil.lbs.)'!I37=0,0,'Sweeteners(mil.lbs.)'!I37/SweetenersPerCap!$B37)</f>
        <v>0.59692785215445765</v>
      </c>
      <c r="J37" s="69">
        <f>IF('Sweeteners(mil.lbs.)'!J37=0,0,'Sweeteners(mil.lbs.)'!J37/SweetenersPerCap!$B37)</f>
        <v>0.94770707085437578</v>
      </c>
      <c r="K37" s="180">
        <f>IF('Sweeteners(mil.lbs.)'!K37=0,0,'Sweeteners(mil.lbs.)'!K37/SweetenersPerCap!$B37)</f>
        <v>150.18845710853856</v>
      </c>
      <c r="L37" s="185"/>
    </row>
    <row r="38" spans="1:213" ht="13.95" customHeight="1" x14ac:dyDescent="0.25">
      <c r="A38" s="67">
        <v>1998</v>
      </c>
      <c r="B38" s="68">
        <v>276.11500000000001</v>
      </c>
      <c r="C38" s="69">
        <f>IF('Sweeteners(mil.lbs.)'!C38=0,0,'Sweeteners(mil.lbs.)'!C38/SweetenersPerCap!$B38)</f>
        <v>69.475288241761149</v>
      </c>
      <c r="D38" s="69">
        <f>IF('Sweeteners(mil.lbs.)'!D38=0,0,'Sweeteners(mil.lbs.)'!D38/SweetenersPerCap!$B38)</f>
        <v>64.930175926879571</v>
      </c>
      <c r="E38" s="69">
        <f>IF('Sweeteners(mil.lbs.)'!E38=0,0,'Sweeteners(mil.lbs.)'!E38/SweetenersPerCap!$B38)</f>
        <v>64.356089170178592</v>
      </c>
      <c r="F38" s="69">
        <f>IF('Sweeteners(mil.lbs.)'!F38=0,0,'Sweeteners(mil.lbs.)'!F38/SweetenersPerCap!$B38)</f>
        <v>17.045935713702892</v>
      </c>
      <c r="G38" s="69">
        <f>IF('Sweeteners(mil.lbs.)'!G38=0,0,'Sweeteners(mil.lbs.)'!G38/SweetenersPerCap!$B38)</f>
        <v>3.6710690113082181</v>
      </c>
      <c r="H38" s="69">
        <f>IF('Sweeteners(mil.lbs.)'!H38=0,0,'Sweeteners(mil.lbs.)'!H38/SweetenersPerCap!$B38)</f>
        <v>85.073093895189686</v>
      </c>
      <c r="I38" s="69">
        <f>IF('Sweeteners(mil.lbs.)'!I38=0,0,'Sweeteners(mil.lbs.)'!I38/SweetenersPerCap!$B38)</f>
        <v>0.58427019363782007</v>
      </c>
      <c r="J38" s="69">
        <f>IF('Sweeteners(mil.lbs.)'!J38=0,0,'Sweeteners(mil.lbs.)'!J38/SweetenersPerCap!$B38)</f>
        <v>0.93827967212584518</v>
      </c>
      <c r="K38" s="180">
        <f>IF('Sweeteners(mil.lbs.)'!K38=0,0,'Sweeteners(mil.lbs.)'!K38/SweetenersPerCap!$B38)</f>
        <v>151.52581968783295</v>
      </c>
      <c r="L38" s="185"/>
    </row>
    <row r="39" spans="1:213" ht="13.95" customHeight="1" x14ac:dyDescent="0.25">
      <c r="A39" s="67">
        <v>1999</v>
      </c>
      <c r="B39" s="68">
        <v>279.29500000000002</v>
      </c>
      <c r="C39" s="69">
        <f>IF('Sweeteners(mil.lbs.)'!C39=0,0,'Sweeteners(mil.lbs.)'!C39/SweetenersPerCap!$B39)</f>
        <v>70.930136263244307</v>
      </c>
      <c r="D39" s="69">
        <f>IF('Sweeteners(mil.lbs.)'!D39=0,0,'Sweeteners(mil.lbs.)'!D39/SweetenersPerCap!$B39)</f>
        <v>66.289846974994674</v>
      </c>
      <c r="E39" s="69">
        <f>IF('Sweeteners(mil.lbs.)'!E39=0,0,'Sweeteners(mil.lbs.)'!E39/SweetenersPerCap!$B39)</f>
        <v>65.857795523981181</v>
      </c>
      <c r="F39" s="69">
        <f>IF('Sweeteners(mil.lbs.)'!F39=0,0,'Sweeteners(mil.lbs.)'!F39/SweetenersPerCap!$B39)</f>
        <v>16.303255900568338</v>
      </c>
      <c r="G39" s="69">
        <f>IF('Sweeteners(mil.lbs.)'!G39=0,0,'Sweeteners(mil.lbs.)'!G39/SweetenersPerCap!$B39)</f>
        <v>3.5326396522302335</v>
      </c>
      <c r="H39" s="69">
        <f>IF('Sweeteners(mil.lbs.)'!H39=0,0,'Sweeteners(mil.lbs.)'!H39/SweetenersPerCap!$B39)</f>
        <v>85.693691076779757</v>
      </c>
      <c r="I39" s="69">
        <f>IF('Sweeteners(mil.lbs.)'!I39=0,0,'Sweeteners(mil.lbs.)'!I39/SweetenersPerCap!$B39)</f>
        <v>0.55517509670525145</v>
      </c>
      <c r="J39" s="69">
        <f>IF('Sweeteners(mil.lbs.)'!J39=0,0,'Sweeteners(mil.lbs.)'!J39/SweetenersPerCap!$B39)</f>
        <v>1.0524396790053967</v>
      </c>
      <c r="K39" s="180">
        <f>IF('Sweeteners(mil.lbs.)'!K39=0,0,'Sweeteners(mil.lbs.)'!K39/SweetenersPerCap!$B39)</f>
        <v>153.59115282748508</v>
      </c>
      <c r="L39" s="185"/>
    </row>
    <row r="40" spans="1:213" ht="13.95" customHeight="1" x14ac:dyDescent="0.25">
      <c r="A40" s="67">
        <v>2000</v>
      </c>
      <c r="B40" s="68">
        <v>282.38499999999999</v>
      </c>
      <c r="C40" s="69">
        <f>IF('Sweeteners(mil.lbs.)'!C40=0,0,'Sweeteners(mil.lbs.)'!C40/SweetenersPerCap!$B40)</f>
        <v>70.112300272521921</v>
      </c>
      <c r="D40" s="69">
        <f>IF('Sweeteners(mil.lbs.)'!D40=0,0,'Sweeteners(mil.lbs.)'!D40/SweetenersPerCap!$B40)</f>
        <v>65.525514273384957</v>
      </c>
      <c r="E40" s="69">
        <f>IF('Sweeteners(mil.lbs.)'!E40=0,0,'Sweeteners(mil.lbs.)'!E40/SweetenersPerCap!$B40)</f>
        <v>64.384337554791159</v>
      </c>
      <c r="F40" s="69">
        <f>IF('Sweeteners(mil.lbs.)'!F40=0,0,'Sweeteners(mil.lbs.)'!F40/SweetenersPerCap!$B40)</f>
        <v>15.758515581799934</v>
      </c>
      <c r="G40" s="69">
        <f>IF('Sweeteners(mil.lbs.)'!G40=0,0,'Sweeteners(mil.lbs.)'!G40/SweetenersPerCap!$B40)</f>
        <v>3.4118482436550579</v>
      </c>
      <c r="H40" s="69">
        <f>IF('Sweeteners(mil.lbs.)'!H40=0,0,'Sweeteners(mil.lbs.)'!H40/SweetenersPerCap!$B40)</f>
        <v>83.554701380246144</v>
      </c>
      <c r="I40" s="69">
        <f>IF('Sweeteners(mil.lbs.)'!I40=0,0,'Sweeteners(mil.lbs.)'!I40/SweetenersPerCap!$B40)</f>
        <v>0.5919840546454247</v>
      </c>
      <c r="J40" s="69">
        <f>IF('Sweeteners(mil.lbs.)'!J40=0,0,'Sweeteners(mil.lbs.)'!J40/SweetenersPerCap!$B40)</f>
        <v>1.1112793442713222</v>
      </c>
      <c r="K40" s="180">
        <f>IF('Sweeteners(mil.lbs.)'!K40=0,0,'Sweeteners(mil.lbs.)'!K40/SweetenersPerCap!$B40)</f>
        <v>150.78347905254785</v>
      </c>
      <c r="L40" s="185"/>
    </row>
    <row r="41" spans="1:213" ht="13.95" customHeight="1" x14ac:dyDescent="0.25">
      <c r="A41" s="71">
        <v>2001</v>
      </c>
      <c r="B41" s="72">
        <v>285.30901899999998</v>
      </c>
      <c r="C41" s="73">
        <f>IF('Sweeteners(mil.lbs.)'!C41=0,0,'Sweeteners(mil.lbs.)'!C41/SweetenersPerCap!$B41)</f>
        <v>68.969341101983545</v>
      </c>
      <c r="D41" s="73">
        <f>IF('Sweeteners(mil.lbs.)'!D41=0,0,'Sweeteners(mil.lbs.)'!D41/SweetenersPerCap!$B41)</f>
        <v>64.457328132694883</v>
      </c>
      <c r="E41" s="73">
        <f>IF('Sweeteners(mil.lbs.)'!E41=0,0,'Sweeteners(mil.lbs.)'!E41/SweetenersPerCap!$B41)</f>
        <v>63.777496857738726</v>
      </c>
      <c r="F41" s="73">
        <f>IF('Sweeteners(mil.lbs.)'!F41=0,0,'Sweeteners(mil.lbs.)'!F41/SweetenersPerCap!$B41)</f>
        <v>15.415859264470127</v>
      </c>
      <c r="G41" s="73">
        <f>IF('Sweeteners(mil.lbs.)'!G41=0,0,'Sweeteners(mil.lbs.)'!G41/SweetenersPerCap!$B41)</f>
        <v>3.3392267768589989</v>
      </c>
      <c r="H41" s="73">
        <f>IF('Sweeteners(mil.lbs.)'!H41=0,0,'Sweeteners(mil.lbs.)'!H41/SweetenersPerCap!$B41)</f>
        <v>82.532582899067847</v>
      </c>
      <c r="I41" s="73">
        <f>IF('Sweeteners(mil.lbs.)'!I41=0,0,'Sweeteners(mil.lbs.)'!I41/SweetenersPerCap!$B41)</f>
        <v>0.99756972620684903</v>
      </c>
      <c r="J41" s="73">
        <f>IF('Sweeteners(mil.lbs.)'!J41=0,0,'Sweeteners(mil.lbs.)'!J41/SweetenersPerCap!$B41)</f>
        <v>0.94011023193375309</v>
      </c>
      <c r="K41" s="179">
        <f>IF('Sweeteners(mil.lbs.)'!K41=0,0,'Sweeteners(mil.lbs.)'!K41/SweetenersPerCap!$B41)</f>
        <v>148.92759098990334</v>
      </c>
      <c r="L41" s="185"/>
    </row>
    <row r="42" spans="1:213" ht="13.95" customHeight="1" x14ac:dyDescent="0.25">
      <c r="A42" s="71">
        <v>2002</v>
      </c>
      <c r="B42" s="72">
        <v>288.10481800000002</v>
      </c>
      <c r="C42" s="73">
        <f>IF('Sweeteners(mil.lbs.)'!C42=0,0,'Sweeteners(mil.lbs.)'!C42/SweetenersPerCap!$B42)</f>
        <v>67.628970792256382</v>
      </c>
      <c r="D42" s="73">
        <f>IF('Sweeteners(mil.lbs.)'!D42=0,0,'Sweeteners(mil.lbs.)'!D42/SweetenersPerCap!$B42)</f>
        <v>63.204645600239594</v>
      </c>
      <c r="E42" s="73">
        <f>IF('Sweeteners(mil.lbs.)'!E42=0,0,'Sweeteners(mil.lbs.)'!E42/SweetenersPerCap!$B42)</f>
        <v>64.18248761968573</v>
      </c>
      <c r="F42" s="73">
        <f>IF('Sweeteners(mil.lbs.)'!F42=0,0,'Sweeteners(mil.lbs.)'!F42/SweetenersPerCap!$B42)</f>
        <v>15.388448460343719</v>
      </c>
      <c r="G42" s="73">
        <f>IF('Sweeteners(mil.lbs.)'!G42=0,0,'Sweeteners(mil.lbs.)'!G42/SweetenersPerCap!$B42)</f>
        <v>3.3376020508980093</v>
      </c>
      <c r="H42" s="73">
        <f>IF('Sweeteners(mil.lbs.)'!H42=0,0,'Sweeteners(mil.lbs.)'!H42/SweetenersPerCap!$B42)</f>
        <v>82.908538130927468</v>
      </c>
      <c r="I42" s="73">
        <f>IF('Sweeteners(mil.lbs.)'!I42=0,0,'Sweeteners(mil.lbs.)'!I42/SweetenersPerCap!$B42)</f>
        <v>0.95938384515350283</v>
      </c>
      <c r="J42" s="73">
        <f>IF('Sweeteners(mil.lbs.)'!J42=0,0,'Sweeteners(mil.lbs.)'!J42/SweetenersPerCap!$B42)</f>
        <v>1.0638851427738207</v>
      </c>
      <c r="K42" s="179">
        <f>IF('Sweeteners(mil.lbs.)'!K42=0,0,'Sweeteners(mil.lbs.)'!K42/SweetenersPerCap!$B42)</f>
        <v>148.13645271909436</v>
      </c>
      <c r="L42" s="185"/>
    </row>
    <row r="43" spans="1:213" ht="13.95" customHeight="1" x14ac:dyDescent="0.25">
      <c r="A43" s="71">
        <v>2003</v>
      </c>
      <c r="B43" s="72">
        <v>290.81963400000001</v>
      </c>
      <c r="C43" s="73">
        <f>IF('Sweeteners(mil.lbs.)'!C43=0,0,'Sweeteners(mil.lbs.)'!C43/SweetenersPerCap!$B43)</f>
        <v>65.109137918464327</v>
      </c>
      <c r="D43" s="73">
        <f>IF('Sweeteners(mil.lbs.)'!D43=0,0,'Sweeteners(mil.lbs.)'!D43/SweetenersPerCap!$B43)</f>
        <v>60.84966160604143</v>
      </c>
      <c r="E43" s="73">
        <f>IF('Sweeteners(mil.lbs.)'!E43=0,0,'Sweeteners(mil.lbs.)'!E43/SweetenersPerCap!$B43)</f>
        <v>62.43222728124578</v>
      </c>
      <c r="F43" s="73">
        <f>IF('Sweeteners(mil.lbs.)'!F43=0,0,'Sweeteners(mil.lbs.)'!F43/SweetenersPerCap!$B43)</f>
        <v>15.124228031283847</v>
      </c>
      <c r="G43" s="73">
        <f>IF('Sweeteners(mil.lbs.)'!G43=0,0,'Sweeteners(mil.lbs.)'!G43/SweetenersPerCap!$B43)</f>
        <v>3.1598770463043557</v>
      </c>
      <c r="H43" s="73">
        <f>IF('Sweeteners(mil.lbs.)'!H43=0,0,'Sweeteners(mil.lbs.)'!H43/SweetenersPerCap!$B43)</f>
        <v>80.716332358833981</v>
      </c>
      <c r="I43" s="73">
        <f>IF('Sweeteners(mil.lbs.)'!I43=0,0,'Sweeteners(mil.lbs.)'!I43/SweetenersPerCap!$B43)</f>
        <v>0.76924043107221907</v>
      </c>
      <c r="J43" s="73">
        <f>IF('Sweeteners(mil.lbs.)'!J43=0,0,'Sweeteners(mil.lbs.)'!J43/SweetenersPerCap!$B43)</f>
        <v>1.0027676304098541</v>
      </c>
      <c r="K43" s="179">
        <f>IF('Sweeteners(mil.lbs.)'!K43=0,0,'Sweeteners(mil.lbs.)'!K43/SweetenersPerCap!$B43)</f>
        <v>143.33800202635746</v>
      </c>
      <c r="L43" s="185"/>
    </row>
    <row r="44" spans="1:213" ht="13.95" customHeight="1" x14ac:dyDescent="0.25">
      <c r="A44" s="71">
        <v>2004</v>
      </c>
      <c r="B44" s="72">
        <v>293.46318500000001</v>
      </c>
      <c r="C44" s="73">
        <f>IF('Sweeteners(mil.lbs.)'!C44=0,0,'Sweeteners(mil.lbs.)'!C44/SweetenersPerCap!$B44)</f>
        <v>65.840055315311105</v>
      </c>
      <c r="D44" s="73">
        <f>IF('Sweeteners(mil.lbs.)'!D44=0,0,'Sweeteners(mil.lbs.)'!D44/SweetenersPerCap!$B44)</f>
        <v>61.532761976926274</v>
      </c>
      <c r="E44" s="73">
        <f>IF('Sweeteners(mil.lbs.)'!E44=0,0,'Sweeteners(mil.lbs.)'!E44/SweetenersPerCap!$B44)</f>
        <v>61.454350993135279</v>
      </c>
      <c r="F44" s="73">
        <f>IF('Sweeteners(mil.lbs.)'!F44=0,0,'Sweeteners(mil.lbs.)'!F44/SweetenersPerCap!$B44)</f>
        <v>15.533762332925246</v>
      </c>
      <c r="G44" s="73">
        <f>IF('Sweeteners(mil.lbs.)'!G44=0,0,'Sweeteners(mil.lbs.)'!G44/SweetenersPerCap!$B44)</f>
        <v>3.4132428696622235</v>
      </c>
      <c r="H44" s="73">
        <f>IF('Sweeteners(mil.lbs.)'!H44=0,0,'Sweeteners(mil.lbs.)'!H44/SweetenersPerCap!$B44)</f>
        <v>80.401356195722741</v>
      </c>
      <c r="I44" s="73">
        <f>IF('Sweeteners(mil.lbs.)'!I44=0,0,'Sweeteners(mil.lbs.)'!I44/SweetenersPerCap!$B44)</f>
        <v>0.65611943082032198</v>
      </c>
      <c r="J44" s="73">
        <f>IF('Sweeteners(mil.lbs.)'!J44=0,0,'Sweeteners(mil.lbs.)'!J44/SweetenersPerCap!$B44)</f>
        <v>0.887282092214701</v>
      </c>
      <c r="K44" s="179">
        <f>IF('Sweeteners(mil.lbs.)'!K44=0,0,'Sweeteners(mil.lbs.)'!K44/SweetenersPerCap!$B44)</f>
        <v>143.47751969568404</v>
      </c>
      <c r="L44" s="185"/>
      <c r="M44" s="25"/>
    </row>
    <row r="45" spans="1:213" ht="13.95" customHeight="1" x14ac:dyDescent="0.25">
      <c r="A45" s="71">
        <v>2005</v>
      </c>
      <c r="B45" s="72">
        <v>296.186216</v>
      </c>
      <c r="C45" s="73">
        <f>IF('Sweeteners(mil.lbs.)'!C45=0,0,'Sweeteners(mil.lbs.)'!C45/SweetenersPerCap!$B45)</f>
        <v>67.366545309338434</v>
      </c>
      <c r="D45" s="73">
        <f>IF('Sweeteners(mil.lbs.)'!D45=0,0,'Sweeteners(mil.lbs.)'!D45/SweetenersPerCap!$B45)</f>
        <v>62.959388139568631</v>
      </c>
      <c r="E45" s="73">
        <f>IF('Sweeteners(mil.lbs.)'!E45=0,0,'Sweeteners(mil.lbs.)'!E45/SweetenersPerCap!$B45)</f>
        <v>60.82820890784344</v>
      </c>
      <c r="F45" s="73">
        <f>IF('Sweeteners(mil.lbs.)'!F45=0,0,'Sweeteners(mil.lbs.)'!F45/SweetenersPerCap!$B45)</f>
        <v>15.168956245493545</v>
      </c>
      <c r="G45" s="73">
        <f>IF('Sweeteners(mil.lbs.)'!G45=0,0,'Sweeteners(mil.lbs.)'!G45/SweetenersPerCap!$B45)</f>
        <v>3.3583189492798478</v>
      </c>
      <c r="H45" s="73">
        <f>IF('Sweeteners(mil.lbs.)'!H45=0,0,'Sweeteners(mil.lbs.)'!H45/SweetenersPerCap!$B45)</f>
        <v>79.355484102616828</v>
      </c>
      <c r="I45" s="73">
        <f>IF('Sweeteners(mil.lbs.)'!I45=0,0,'Sweeteners(mil.lbs.)'!I45/SweetenersPerCap!$B45)</f>
        <v>0.63609561298587414</v>
      </c>
      <c r="J45" s="73">
        <f>IF('Sweeteners(mil.lbs.)'!J45=0,0,'Sweeteners(mil.lbs.)'!J45/SweetenersPerCap!$B45)</f>
        <v>1.0499666886177721</v>
      </c>
      <c r="K45" s="179">
        <f>IF('Sweeteners(mil.lbs.)'!K45=0,0,'Sweeteners(mil.lbs.)'!K45/SweetenersPerCap!$B45)</f>
        <v>144.00093454378913</v>
      </c>
      <c r="L45" s="185"/>
      <c r="M45" s="25"/>
    </row>
    <row r="46" spans="1:213" ht="13.95" customHeight="1" x14ac:dyDescent="0.25">
      <c r="A46" s="67">
        <v>2006</v>
      </c>
      <c r="B46" s="68">
        <v>298.99582500000002</v>
      </c>
      <c r="C46" s="69">
        <f>IF('Sweeteners(mil.lbs.)'!C46=0,0,'Sweeteners(mil.lbs.)'!C46/SweetenersPerCap!$B46)</f>
        <v>66.462528998283162</v>
      </c>
      <c r="D46" s="69">
        <f>IF('Sweeteners(mil.lbs.)'!D46=0,0,'Sweeteners(mil.lbs.)'!D46/SweetenersPerCap!$B46)</f>
        <v>62.114513082507628</v>
      </c>
      <c r="E46" s="69">
        <f>IF('Sweeteners(mil.lbs.)'!E46=0,0,'Sweeteners(mil.lbs.)'!E46/SweetenersPerCap!$B46)</f>
        <v>60.096771483315351</v>
      </c>
      <c r="F46" s="69">
        <f>IF('Sweeteners(mil.lbs.)'!F46=0,0,'Sweeteners(mil.lbs.)'!F46/SweetenersPerCap!$B46)</f>
        <v>13.646378083791946</v>
      </c>
      <c r="G46" s="69">
        <f>IF('Sweeteners(mil.lbs.)'!G46=0,0,'Sweeteners(mil.lbs.)'!G46/SweetenersPerCap!$B46)</f>
        <v>3.2162180636484257</v>
      </c>
      <c r="H46" s="69">
        <f>IF('Sweeteners(mil.lbs.)'!H46=0,0,'Sweeteners(mil.lbs.)'!H46/SweetenersPerCap!$B46)</f>
        <v>76.959367630755722</v>
      </c>
      <c r="I46" s="69">
        <f>IF('Sweeteners(mil.lbs.)'!I46=0,0,'Sweeteners(mil.lbs.)'!I46/SweetenersPerCap!$B46)</f>
        <v>0.65774109467918396</v>
      </c>
      <c r="J46" s="69">
        <f>IF('Sweeteners(mil.lbs.)'!J46=0,0,'Sweeteners(mil.lbs.)'!J46/SweetenersPerCap!$B46)</f>
        <v>1.1153076519592386</v>
      </c>
      <c r="K46" s="180">
        <f>IF('Sweeteners(mil.lbs.)'!K46=0,0,'Sweeteners(mil.lbs.)'!K46/SweetenersPerCap!$B46)</f>
        <v>140.84692945990179</v>
      </c>
      <c r="L46" s="185"/>
      <c r="M46" s="25"/>
    </row>
    <row r="47" spans="1:213" ht="13.95" customHeight="1" x14ac:dyDescent="0.25">
      <c r="A47" s="67">
        <v>2007</v>
      </c>
      <c r="B47" s="68">
        <v>302.003917</v>
      </c>
      <c r="C47" s="69">
        <f>IF('Sweeteners(mil.lbs.)'!C47=0,0,'Sweeteners(mil.lbs.)'!C47/SweetenersPerCap!$B47)</f>
        <v>65.40256130029897</v>
      </c>
      <c r="D47" s="69">
        <f>IF('Sweeteners(mil.lbs.)'!D47=0,0,'Sweeteners(mil.lbs.)'!D47/SweetenersPerCap!$B47)</f>
        <v>61.123889065699963</v>
      </c>
      <c r="E47" s="69">
        <f>IF('Sweeteners(mil.lbs.)'!E47=0,0,'Sweeteners(mil.lbs.)'!E47/SweetenersPerCap!$B47)</f>
        <v>57.728698717570914</v>
      </c>
      <c r="F47" s="69">
        <f>IF('Sweeteners(mil.lbs.)'!F47=0,0,'Sweeteners(mil.lbs.)'!F47/SweetenersPerCap!$B47)</f>
        <v>13.601856420311353</v>
      </c>
      <c r="G47" s="69">
        <f>IF('Sweeteners(mil.lbs.)'!G47=0,0,'Sweeteners(mil.lbs.)'!G47/SweetenersPerCap!$B47)</f>
        <v>3.0857526037572578</v>
      </c>
      <c r="H47" s="69">
        <f>IF('Sweeteners(mil.lbs.)'!H47=0,0,'Sweeteners(mil.lbs.)'!H47/SweetenersPerCap!$B47)</f>
        <v>74.416307741639528</v>
      </c>
      <c r="I47" s="69">
        <f>IF('Sweeteners(mil.lbs.)'!I47=0,0,'Sweeteners(mil.lbs.)'!I47/SweetenersPerCap!$B47)</f>
        <v>0.62021701449393873</v>
      </c>
      <c r="J47" s="69">
        <f>IF('Sweeteners(mil.lbs.)'!J47=0,0,'Sweeteners(mil.lbs.)'!J47/SweetenersPerCap!$B47)</f>
        <v>0.98358454548875773</v>
      </c>
      <c r="K47" s="180">
        <f>IF('Sweeteners(mil.lbs.)'!K47=0,0,'Sweeteners(mil.lbs.)'!K47/SweetenersPerCap!$B47)</f>
        <v>137.14399836732218</v>
      </c>
      <c r="L47" s="185"/>
      <c r="M47" s="25"/>
    </row>
    <row r="48" spans="1:213" ht="13.95" customHeight="1" x14ac:dyDescent="0.25">
      <c r="A48" s="67">
        <v>2008</v>
      </c>
      <c r="B48" s="68">
        <v>304.79776099999998</v>
      </c>
      <c r="C48" s="69">
        <f>IF('Sweeteners(mil.lbs.)'!C48=0,0,'Sweeteners(mil.lbs.)'!C48/SweetenersPerCap!$B48)</f>
        <v>69.5872158238477</v>
      </c>
      <c r="D48" s="69">
        <f>IF('Sweeteners(mil.lbs.)'!D48=0,0,'Sweeteners(mil.lbs.)'!D48/SweetenersPerCap!$B48)</f>
        <v>65.034781143782894</v>
      </c>
      <c r="E48" s="69">
        <f>IF('Sweeteners(mil.lbs.)'!E48=0,0,'Sweeteners(mil.lbs.)'!E48/SweetenersPerCap!$B48)</f>
        <v>54.467595933604557</v>
      </c>
      <c r="F48" s="69">
        <f>IF('Sweeteners(mil.lbs.)'!F48=0,0,'Sweeteners(mil.lbs.)'!F48/SweetenersPerCap!$B48)</f>
        <v>13.25811515554182</v>
      </c>
      <c r="G48" s="69">
        <f>IF('Sweeteners(mil.lbs.)'!G48=0,0,'Sweeteners(mil.lbs.)'!G48/SweetenersPerCap!$B48)</f>
        <v>2.8831162611095684</v>
      </c>
      <c r="H48" s="69">
        <f>IF('Sweeteners(mil.lbs.)'!H48=0,0,'Sweeteners(mil.lbs.)'!H48/SweetenersPerCap!$B48)</f>
        <v>70.60882735025595</v>
      </c>
      <c r="I48" s="69">
        <f>IF('Sweeteners(mil.lbs.)'!I48=0,0,'Sweeteners(mil.lbs.)'!I48/SweetenersPerCap!$B48)</f>
        <v>0.6117698826435839</v>
      </c>
      <c r="J48" s="69">
        <f>IF('Sweeteners(mil.lbs.)'!J48=0,0,'Sweeteners(mil.lbs.)'!J48/SweetenersPerCap!$B48)</f>
        <v>0.98943125068532156</v>
      </c>
      <c r="K48" s="180">
        <f>IF('Sweeteners(mil.lbs.)'!K48=0,0,'Sweeteners(mil.lbs.)'!K48/SweetenersPerCap!$B48)</f>
        <v>137.24480962736774</v>
      </c>
      <c r="L48" s="185"/>
      <c r="M48" s="25"/>
    </row>
    <row r="49" spans="1:29" ht="13.95" customHeight="1" x14ac:dyDescent="0.25">
      <c r="A49" s="67">
        <v>2009</v>
      </c>
      <c r="B49" s="68">
        <v>307.43940600000002</v>
      </c>
      <c r="C49" s="69">
        <f>IF('Sweeteners(mil.lbs.)'!C49=0,0,'Sweeteners(mil.lbs.)'!C49/SweetenersPerCap!$B49)</f>
        <v>67.798207248525756</v>
      </c>
      <c r="D49" s="69">
        <f>IF('Sweeteners(mil.lbs.)'!D49=0,0,'Sweeteners(mil.lbs.)'!D49/SweetenersPerCap!$B49)</f>
        <v>63.362810512640884</v>
      </c>
      <c r="E49" s="69">
        <f>IF('Sweeteners(mil.lbs.)'!E49=0,0,'Sweeteners(mil.lbs.)'!E49/SweetenersPerCap!$B49)</f>
        <v>51.764632645864801</v>
      </c>
      <c r="F49" s="69">
        <f>IF('Sweeteners(mil.lbs.)'!F49=0,0,'Sweeteners(mil.lbs.)'!F49/SweetenersPerCap!$B49)</f>
        <v>12.869520001977355</v>
      </c>
      <c r="G49" s="69">
        <f>IF('Sweeteners(mil.lbs.)'!G49=0,0,'Sweeteners(mil.lbs.)'!G49/SweetenersPerCap!$B49)</f>
        <v>2.8245064565338383</v>
      </c>
      <c r="H49" s="69">
        <f>IF('Sweeteners(mil.lbs.)'!H49=0,0,'Sweeteners(mil.lbs.)'!H49/SweetenersPerCap!$B49)</f>
        <v>67.458659104375997</v>
      </c>
      <c r="I49" s="69">
        <f>IF('Sweeteners(mil.lbs.)'!I49=0,0,'Sweeteners(mil.lbs.)'!I49/SweetenersPerCap!$B49)</f>
        <v>0.58774897494815548</v>
      </c>
      <c r="J49" s="69">
        <f>IF('Sweeteners(mil.lbs.)'!J49=0,0,'Sweeteners(mil.lbs.)'!J49/SweetenersPerCap!$B49)</f>
        <v>0.91560083429756256</v>
      </c>
      <c r="K49" s="180">
        <f>IF('Sweeteners(mil.lbs.)'!K49=0,0,'Sweeteners(mil.lbs.)'!K49/SweetenersPerCap!$B49)</f>
        <v>132.32481942626259</v>
      </c>
      <c r="L49" s="185"/>
      <c r="M49" s="25"/>
    </row>
    <row r="50" spans="1:29" ht="13.95" customHeight="1" x14ac:dyDescent="0.25">
      <c r="A50" s="67">
        <v>2010</v>
      </c>
      <c r="B50" s="68">
        <v>309.74127900000002</v>
      </c>
      <c r="C50" s="69">
        <f>IF('Sweeteners(mil.lbs.)'!C50=0,0,'Sweeteners(mil.lbs.)'!C50/SweetenersPerCap!$B50)</f>
        <v>70.529098153911931</v>
      </c>
      <c r="D50" s="69">
        <f>IF('Sweeteners(mil.lbs.)'!D50=0,0,'Sweeteners(mil.lbs.)'!D50/SweetenersPerCap!$B50)</f>
        <v>65.915045003656004</v>
      </c>
      <c r="E50" s="69">
        <f>IF('Sweeteners(mil.lbs.)'!E50=0,0,'Sweeteners(mil.lbs.)'!E50/SweetenersPerCap!$B50)</f>
        <v>50.562071566277716</v>
      </c>
      <c r="F50" s="69">
        <f>IF('Sweeteners(mil.lbs.)'!F50=0,0,'Sweeteners(mil.lbs.)'!F50/SweetenersPerCap!$B50)</f>
        <v>12.530293985845839</v>
      </c>
      <c r="G50" s="69">
        <f>IF('Sweeteners(mil.lbs.)'!G50=0,0,'Sweeteners(mil.lbs.)'!G50/SweetenersPerCap!$B50)</f>
        <v>3.0590474483287715</v>
      </c>
      <c r="H50" s="69">
        <f>IF('Sweeteners(mil.lbs.)'!H50=0,0,'Sweeteners(mil.lbs.)'!H50/SweetenersPerCap!$B50)</f>
        <v>66.151413000452322</v>
      </c>
      <c r="I50" s="69">
        <f>IF('Sweeteners(mil.lbs.)'!I50=0,0,'Sweeteners(mil.lbs.)'!I50/SweetenersPerCap!$B50)</f>
        <v>0.67042470368747387</v>
      </c>
      <c r="J50" s="69">
        <f>IF('Sweeteners(mil.lbs.)'!J50=0,0,'Sweeteners(mil.lbs.)'!J50/SweetenersPerCap!$B50)</f>
        <v>1.033958545200838</v>
      </c>
      <c r="K50" s="180">
        <f>IF('Sweeteners(mil.lbs.)'!K50=0,0,'Sweeteners(mil.lbs.)'!K50/SweetenersPerCap!$B50)</f>
        <v>133.77084125299663</v>
      </c>
      <c r="L50" s="185"/>
      <c r="M50" s="25"/>
    </row>
    <row r="51" spans="1:29" ht="13.95" customHeight="1" x14ac:dyDescent="0.25">
      <c r="A51" s="71">
        <v>2011</v>
      </c>
      <c r="B51" s="72">
        <v>311.97391399999998</v>
      </c>
      <c r="C51" s="73">
        <f>IF('Sweeteners(mil.lbs.)'!C51=0,0,'Sweeteners(mil.lbs.)'!C51/SweetenersPerCap!$B51)</f>
        <v>70.490087853947145</v>
      </c>
      <c r="D51" s="73">
        <f>IF('Sweeteners(mil.lbs.)'!D51=0,0,'Sweeteners(mil.lbs.)'!D51/SweetenersPerCap!$B51)</f>
        <v>65.878586779389849</v>
      </c>
      <c r="E51" s="73">
        <f>IF('Sweeteners(mil.lbs.)'!E51=0,0,'Sweeteners(mil.lbs.)'!E51/SweetenersPerCap!$B51)</f>
        <v>48.58340244870336</v>
      </c>
      <c r="F51" s="73">
        <f>IF('Sweeteners(mil.lbs.)'!F51=0,0,'Sweeteners(mil.lbs.)'!F51/SweetenersPerCap!$B51)</f>
        <v>12.120864605706274</v>
      </c>
      <c r="G51" s="73">
        <f>IF('Sweeteners(mil.lbs.)'!G51=0,0,'Sweeteners(mil.lbs.)'!G51/SweetenersPerCap!$B51)</f>
        <v>3.042459317409663</v>
      </c>
      <c r="H51" s="73">
        <f>IF('Sweeteners(mil.lbs.)'!H51=0,0,'Sweeteners(mil.lbs.)'!H51/SweetenersPerCap!$B51)</f>
        <v>63.746726371819292</v>
      </c>
      <c r="I51" s="73">
        <f>IF('Sweeteners(mil.lbs.)'!I51=0,0,'Sweeteners(mil.lbs.)'!I51/SweetenersPerCap!$B51)</f>
        <v>0.65476834125349082</v>
      </c>
      <c r="J51" s="73">
        <f>IF('Sweeteners(mil.lbs.)'!J51=0,0,'Sweeteners(mil.lbs.)'!J51/SweetenersPerCap!$B51)</f>
        <v>1.082618731541245</v>
      </c>
      <c r="K51" s="179">
        <f>IF('Sweeteners(mil.lbs.)'!K51=0,0,'Sweeteners(mil.lbs.)'!K51/SweetenersPerCap!$B51)</f>
        <v>131.36270022400387</v>
      </c>
      <c r="L51" s="185"/>
      <c r="M51" s="25"/>
    </row>
    <row r="52" spans="1:29" ht="13.95" customHeight="1" x14ac:dyDescent="0.25">
      <c r="A52" s="71">
        <v>2012</v>
      </c>
      <c r="B52" s="72">
        <v>314.16755799999999</v>
      </c>
      <c r="C52" s="73">
        <f>IF('Sweeteners(mil.lbs.)'!C52=0,0,'Sweeteners(mil.lbs.)'!C52/SweetenersPerCap!$B52)</f>
        <v>71.2915606517181</v>
      </c>
      <c r="D52" s="73">
        <f>IF('Sweeteners(mil.lbs.)'!D52=0,0,'Sweeteners(mil.lbs.)'!D52/SweetenersPerCap!$B52)</f>
        <v>66.627626777306631</v>
      </c>
      <c r="E52" s="73">
        <f>IF('Sweeteners(mil.lbs.)'!E52=0,0,'Sweeteners(mil.lbs.)'!E52/SweetenersPerCap!$B52)</f>
        <v>47.707414034934203</v>
      </c>
      <c r="F52" s="73">
        <f>IF('Sweeteners(mil.lbs.)'!F52=0,0,'Sweeteners(mil.lbs.)'!F52/SweetenersPerCap!$B52)</f>
        <v>12.419149146330049</v>
      </c>
      <c r="G52" s="73">
        <f>IF('Sweeteners(mil.lbs.)'!G52=0,0,'Sweeteners(mil.lbs.)'!G52/SweetenersPerCap!$B52)</f>
        <v>2.8580959015626588</v>
      </c>
      <c r="H52" s="73">
        <f>IF('Sweeteners(mil.lbs.)'!H52=0,0,'Sweeteners(mil.lbs.)'!H52/SweetenersPerCap!$B52)</f>
        <v>62.984659082826916</v>
      </c>
      <c r="I52" s="73">
        <f>IF('Sweeteners(mil.lbs.)'!I52=0,0,'Sweeteners(mil.lbs.)'!I52/SweetenersPerCap!$B52)</f>
        <v>0.66076518135523943</v>
      </c>
      <c r="J52" s="73">
        <f>IF('Sweeteners(mil.lbs.)'!J52=0,0,'Sweeteners(mil.lbs.)'!J52/SweetenersPerCap!$B52)</f>
        <v>1.106882459652704</v>
      </c>
      <c r="K52" s="179">
        <f>IF('Sweeteners(mil.lbs.)'!K52=0,0,'Sweeteners(mil.lbs.)'!K52/SweetenersPerCap!$B52)</f>
        <v>131.37993350114149</v>
      </c>
      <c r="L52" s="185"/>
      <c r="M52" s="25"/>
    </row>
    <row r="53" spans="1:29" ht="13.95" customHeight="1" x14ac:dyDescent="0.25">
      <c r="A53" s="74">
        <v>2013</v>
      </c>
      <c r="B53" s="75">
        <v>316.29476599999998</v>
      </c>
      <c r="C53" s="76">
        <f>IF('Sweeteners(mil.lbs.)'!C53=0,0,'Sweeteners(mil.lbs.)'!C53/SweetenersPerCap!$B53)</f>
        <v>72.749104548078421</v>
      </c>
      <c r="D53" s="76">
        <f>IF('Sweeteners(mil.lbs.)'!D53=0,0,'Sweeteners(mil.lbs.)'!D53/SweetenersPerCap!$B53)</f>
        <v>67.989817334652727</v>
      </c>
      <c r="E53" s="76">
        <f>IF('Sweeteners(mil.lbs.)'!E53=0,0,'Sweeteners(mil.lbs.)'!E53/SweetenersPerCap!$B53)</f>
        <v>45.800112134893411</v>
      </c>
      <c r="F53" s="76">
        <f>IF('Sweeteners(mil.lbs.)'!F53=0,0,'Sweeteners(mil.lbs.)'!F53/SweetenersPerCap!$B53)</f>
        <v>11.907874163476205</v>
      </c>
      <c r="G53" s="76">
        <f>IF('Sweeteners(mil.lbs.)'!G53=0,0,'Sweeteners(mil.lbs.)'!G53/SweetenersPerCap!$B53)</f>
        <v>2.8290379370549554</v>
      </c>
      <c r="H53" s="76">
        <f>IF('Sweeteners(mil.lbs.)'!H53=0,0,'Sweeteners(mil.lbs.)'!H53/SweetenersPerCap!$B53)</f>
        <v>60.537024235424568</v>
      </c>
      <c r="I53" s="76">
        <f>IF('Sweeteners(mil.lbs.)'!I53=0,0,'Sweeteners(mil.lbs.)'!I53/SweetenersPerCap!$B53)</f>
        <v>0.70079038683387518</v>
      </c>
      <c r="J53" s="76">
        <f>IF('Sweeteners(mil.lbs.)'!J53=0,0,'Sweeteners(mil.lbs.)'!J53/SweetenersPerCap!$B53)</f>
        <v>1.1560461340759995</v>
      </c>
      <c r="K53" s="181">
        <f>IF('Sweeteners(mil.lbs.)'!K53=0,0,'Sweeteners(mil.lbs.)'!K53/SweetenersPerCap!$B53)</f>
        <v>130.38367809098719</v>
      </c>
      <c r="L53" s="185"/>
      <c r="M53" s="25"/>
    </row>
    <row r="54" spans="1:29" ht="13.95" customHeight="1" x14ac:dyDescent="0.25">
      <c r="A54" s="74">
        <v>2014</v>
      </c>
      <c r="B54" s="75">
        <v>318.576955</v>
      </c>
      <c r="C54" s="76">
        <f>IF('Sweeteners(mil.lbs.)'!C54=0,0,'Sweeteners(mil.lbs.)'!C54/SweetenersPerCap!$B54)</f>
        <v>73.219448086466912</v>
      </c>
      <c r="D54" s="76">
        <f>IF('Sweeteners(mil.lbs.)'!D54=0,0,'Sweeteners(mil.lbs.)'!D54/SweetenersPerCap!$B54)</f>
        <v>68.429390735015801</v>
      </c>
      <c r="E54" s="76">
        <f>IF('Sweeteners(mil.lbs.)'!E54=0,0,'Sweeteners(mil.lbs.)'!E54/SweetenersPerCap!$B54)</f>
        <v>46.028813092860439</v>
      </c>
      <c r="F54" s="76">
        <f>IF('Sweeteners(mil.lbs.)'!F54=0,0,'Sweeteners(mil.lbs.)'!F54/SweetenersPerCap!$B54)</f>
        <v>12.033098299461399</v>
      </c>
      <c r="G54" s="76">
        <f>IF('Sweeteners(mil.lbs.)'!G54=0,0,'Sweeteners(mil.lbs.)'!G54/SweetenersPerCap!$B54)</f>
        <v>3.2485251824274175</v>
      </c>
      <c r="H54" s="76">
        <f>IF('Sweeteners(mil.lbs.)'!H54=0,0,'Sweeteners(mil.lbs.)'!H54/SweetenersPerCap!$B54)</f>
        <v>61.310436574749268</v>
      </c>
      <c r="I54" s="76">
        <f>IF('Sweeteners(mil.lbs.)'!I54=0,0,'Sweeteners(mil.lbs.)'!I54/SweetenersPerCap!$B54)</f>
        <v>0.8000174302424542</v>
      </c>
      <c r="J54" s="76">
        <f>IF('Sweeteners(mil.lbs.)'!J54=0,0,'Sweeteners(mil.lbs.)'!J54/SweetenersPerCap!$B54)</f>
        <v>1.2971960556678388</v>
      </c>
      <c r="K54" s="181">
        <f>IF('Sweeteners(mil.lbs.)'!K54=0,0,'Sweeteners(mil.lbs.)'!K54/SweetenersPerCap!$B54)</f>
        <v>131.83704079567536</v>
      </c>
      <c r="L54" s="185"/>
      <c r="M54" s="25"/>
    </row>
    <row r="55" spans="1:29" ht="13.95" customHeight="1" x14ac:dyDescent="0.25">
      <c r="A55" s="74">
        <v>2015</v>
      </c>
      <c r="B55" s="75">
        <v>320.87070299999999</v>
      </c>
      <c r="C55" s="76">
        <f>IF('Sweeteners(mil.lbs.)'!C55=0,0,'Sweeteners(mil.lbs.)'!C55/SweetenersPerCap!$B55)</f>
        <v>73.854200499212297</v>
      </c>
      <c r="D55" s="76">
        <f>IF('Sweeteners(mil.lbs.)'!D55=0,0,'Sweeteners(mil.lbs.)'!D55/SweetenersPerCap!$B55)</f>
        <v>69.02261728898344</v>
      </c>
      <c r="E55" s="76">
        <f>IF('Sweeteners(mil.lbs.)'!E55=0,0,'Sweeteners(mil.lbs.)'!E55/SweetenersPerCap!$B55)</f>
        <v>44.774867926720297</v>
      </c>
      <c r="F55" s="76">
        <f>IF('Sweeteners(mil.lbs.)'!F55=0,0,'Sweeteners(mil.lbs.)'!F55/SweetenersPerCap!$B55)</f>
        <v>12.132505490189395</v>
      </c>
      <c r="G55" s="76">
        <f>IF('Sweeteners(mil.lbs.)'!G55=0,0,'Sweeteners(mil.lbs.)'!G55/SweetenersPerCap!$B55)</f>
        <v>3.2686019170331635</v>
      </c>
      <c r="H55" s="76">
        <f>IF('Sweeteners(mil.lbs.)'!H55=0,0,'Sweeteners(mil.lbs.)'!H55/SweetenersPerCap!$B55)</f>
        <v>60.175975333942858</v>
      </c>
      <c r="I55" s="76">
        <f>IF('Sweeteners(mil.lbs.)'!I55=0,0,'Sweeteners(mil.lbs.)'!I55/SweetenersPerCap!$B55)</f>
        <v>0.8528702286542954</v>
      </c>
      <c r="J55" s="76">
        <f>IF('Sweeteners(mil.lbs.)'!J55=0,0,'Sweeteners(mil.lbs.)'!J55/SweetenersPerCap!$B55)</f>
        <v>1.290296852017681</v>
      </c>
      <c r="K55" s="181">
        <f>IF('Sweeteners(mil.lbs.)'!K55=0,0,'Sweeteners(mil.lbs.)'!K55/SweetenersPerCap!$B55)</f>
        <v>131.34175970359829</v>
      </c>
      <c r="L55" s="185"/>
      <c r="M55" s="25"/>
    </row>
    <row r="56" spans="1:29" ht="13.95" customHeight="1" x14ac:dyDescent="0.25">
      <c r="A56" s="77">
        <v>2016</v>
      </c>
      <c r="B56" s="78">
        <v>323.16101099999997</v>
      </c>
      <c r="C56" s="79">
        <f>IF('Sweeteners(mil.lbs.)'!C56=0,0,'Sweeteners(mil.lbs.)'!C56/SweetenersPerCap!$B56)</f>
        <v>74.473579255556317</v>
      </c>
      <c r="D56" s="79">
        <f>IF('Sweeteners(mil.lbs.)'!D56=0,0,'Sweeteners(mil.lbs.)'!D56/SweetenersPerCap!$B56)</f>
        <v>69.601475939772243</v>
      </c>
      <c r="E56" s="79">
        <f>IF('Sweeteners(mil.lbs.)'!E56=0,0,'Sweeteners(mil.lbs.)'!E56/SweetenersPerCap!$B56)</f>
        <v>43.544307525517347</v>
      </c>
      <c r="F56" s="79">
        <f>IF('Sweeteners(mil.lbs.)'!F56=0,0,'Sweeteners(mil.lbs.)'!F56/SweetenersPerCap!$B56)</f>
        <v>12.243481016676807</v>
      </c>
      <c r="G56" s="79">
        <f>IF('Sweeteners(mil.lbs.)'!G56=0,0,'Sweeteners(mil.lbs.)'!G56/SweetenersPerCap!$B56)</f>
        <v>3.0545627560729107</v>
      </c>
      <c r="H56" s="79">
        <f>IF('Sweeteners(mil.lbs.)'!H56=0,0,'Sweeteners(mil.lbs.)'!H56/SweetenersPerCap!$B56)</f>
        <v>58.842351298267069</v>
      </c>
      <c r="I56" s="79">
        <f>IF('Sweeteners(mil.lbs.)'!I56=0,0,'Sweeteners(mil.lbs.)'!I56/SweetenersPerCap!$B56)</f>
        <v>0.65168303120721649</v>
      </c>
      <c r="J56" s="79">
        <f>IF('Sweeteners(mil.lbs.)'!J56=0,0,'Sweeteners(mil.lbs.)'!J56/SweetenersPerCap!$B56)</f>
        <v>1.2525720224372938</v>
      </c>
      <c r="K56" s="182">
        <f>IF('Sweeteners(mil.lbs.)'!K56=0,0,'Sweeteners(mil.lbs.)'!K56/SweetenersPerCap!$B56)</f>
        <v>130.3480822916838</v>
      </c>
      <c r="L56" s="185"/>
      <c r="M56" s="25"/>
    </row>
    <row r="57" spans="1:29" ht="13.95" customHeight="1" x14ac:dyDescent="0.25">
      <c r="A57" s="77">
        <v>2017</v>
      </c>
      <c r="B57" s="78">
        <v>325.20603</v>
      </c>
      <c r="C57" s="79">
        <f>IF('Sweeteners(mil.lbs.)'!C57=0,0,'Sweeteners(mil.lbs.)'!C57/SweetenersPerCap!$B57)</f>
        <v>73.910347143535446</v>
      </c>
      <c r="D57" s="79">
        <f>IF('Sweeteners(mil.lbs.)'!D57=0,0,'Sweeteners(mil.lbs.)'!D57/SweetenersPerCap!$B57)</f>
        <v>69.075090788350877</v>
      </c>
      <c r="E57" s="79">
        <f>IF('Sweeteners(mil.lbs.)'!E57=0,0,'Sweeteners(mil.lbs.)'!E57/SweetenersPerCap!$B57)</f>
        <v>42.331287637944513</v>
      </c>
      <c r="F57" s="79">
        <f>IF('Sweeteners(mil.lbs.)'!F57=0,0,'Sweeteners(mil.lbs.)'!F57/SweetenersPerCap!$B57)</f>
        <v>12.937423855749865</v>
      </c>
      <c r="G57" s="79">
        <f>IF('Sweeteners(mil.lbs.)'!G57=0,0,'Sweeteners(mil.lbs.)'!G57/SweetenersPerCap!$B57)</f>
        <v>3.3238500563978164</v>
      </c>
      <c r="H57" s="79">
        <f>IF('Sweeteners(mil.lbs.)'!H57=0,0,'Sweeteners(mil.lbs.)'!H57/SweetenersPerCap!$B57)</f>
        <v>58.592561550092199</v>
      </c>
      <c r="I57" s="79">
        <f>IF('Sweeteners(mil.lbs.)'!I57=0,0,'Sweeteners(mil.lbs.)'!I57/SweetenersPerCap!$B57)</f>
        <v>0.67322202838359557</v>
      </c>
      <c r="J57" s="79">
        <f>IF('Sweeteners(mil.lbs.)'!J57=0,0,'Sweeteners(mil.lbs.)'!J57/SweetenersPerCap!$B57)</f>
        <v>1.4295997236038698</v>
      </c>
      <c r="K57" s="182">
        <f>IF('Sweeteners(mil.lbs.)'!K57=0,0,'Sweeteners(mil.lbs.)'!K57/SweetenersPerCap!$B57)</f>
        <v>129.77047409043055</v>
      </c>
      <c r="L57" s="185"/>
      <c r="M57" s="25"/>
    </row>
    <row r="58" spans="1:29" ht="13.95" customHeight="1" x14ac:dyDescent="0.25">
      <c r="A58" s="77">
        <v>2018</v>
      </c>
      <c r="B58" s="78">
        <v>326.92397599999998</v>
      </c>
      <c r="C58" s="79">
        <f>IF('Sweeteners(mil.lbs.)'!C58=0,0,'Sweeteners(mil.lbs.)'!C58/SweetenersPerCap!$B58)</f>
        <v>73.250779702857287</v>
      </c>
      <c r="D58" s="79">
        <f>IF('Sweeteners(mil.lbs.)'!D58=0,0,'Sweeteners(mil.lbs.)'!D58/SweetenersPerCap!$B58)</f>
        <v>68.458672619492788</v>
      </c>
      <c r="E58" s="79">
        <f>IF('Sweeteners(mil.lbs.)'!E58=0,0,'Sweeteners(mil.lbs.)'!E58/SweetenersPerCap!$B58)</f>
        <v>40.998887676845108</v>
      </c>
      <c r="F58" s="79">
        <f>IF('Sweeteners(mil.lbs.)'!F58=0,0,'Sweeteners(mil.lbs.)'!F58/SweetenersPerCap!$B58)</f>
        <v>12.985942090170143</v>
      </c>
      <c r="G58" s="79">
        <f>IF('Sweeteners(mil.lbs.)'!G58=0,0,'Sweeteners(mil.lbs.)'!G58/SweetenersPerCap!$B58)</f>
        <v>3.315755003005878</v>
      </c>
      <c r="H58" s="79">
        <f>IF('Sweeteners(mil.lbs.)'!H58=0,0,'Sweeteners(mil.lbs.)'!H58/SweetenersPerCap!$B58)</f>
        <v>57.300584770021125</v>
      </c>
      <c r="I58" s="79">
        <f>IF('Sweeteners(mil.lbs.)'!I58=0,0,'Sweeteners(mil.lbs.)'!I58/SweetenersPerCap!$B58)</f>
        <v>0.71996445820469668</v>
      </c>
      <c r="J58" s="79">
        <f>IF('Sweeteners(mil.lbs.)'!J58=0,0,'Sweeteners(mil.lbs.)'!J58/SweetenersPerCap!$B58)</f>
        <v>1.3308233385936612</v>
      </c>
      <c r="K58" s="182">
        <f>IF('Sweeteners(mil.lbs.)'!K58=0,0,'Sweeteners(mil.lbs.)'!K58/SweetenersPerCap!$B58)</f>
        <v>127.81004518631225</v>
      </c>
      <c r="L58" s="185"/>
      <c r="M58" s="25"/>
    </row>
    <row r="59" spans="1:29" ht="13.95" customHeight="1" x14ac:dyDescent="0.25">
      <c r="A59" s="77">
        <v>2019</v>
      </c>
      <c r="B59" s="78">
        <v>328.475998</v>
      </c>
      <c r="C59" s="79">
        <f>IF('Sweeteners(mil.lbs.)'!C59=0,0,'Sweeteners(mil.lbs.)'!C59/SweetenersPerCap!$B59)</f>
        <v>72.980578286509697</v>
      </c>
      <c r="D59" s="79">
        <f>IF('Sweeteners(mil.lbs.)'!D59=0,0,'Sweeteners(mil.lbs.)'!D59/SweetenersPerCap!$B59)</f>
        <v>68.20614793131746</v>
      </c>
      <c r="E59" s="79">
        <f>IF('Sweeteners(mil.lbs.)'!E59=0,0,'Sweeteners(mil.lbs.)'!E59/SweetenersPerCap!$B59)</f>
        <v>40.054383794112653</v>
      </c>
      <c r="F59" s="79">
        <f>IF('Sweeteners(mil.lbs.)'!F59=0,0,'Sweeteners(mil.lbs.)'!F59/SweetenersPerCap!$B59)</f>
        <v>12.997943025776644</v>
      </c>
      <c r="G59" s="79">
        <f>IF('Sweeteners(mil.lbs.)'!G59=0,0,'Sweeteners(mil.lbs.)'!G59/SweetenersPerCap!$B59)</f>
        <v>3.1759601671788462</v>
      </c>
      <c r="H59" s="79">
        <f>IF('Sweeteners(mil.lbs.)'!H59=0,0,'Sweeteners(mil.lbs.)'!H59/SweetenersPerCap!$B59)</f>
        <v>56.228286987068138</v>
      </c>
      <c r="I59" s="79">
        <f>IF('Sweeteners(mil.lbs.)'!I59=0,0,'Sweeteners(mil.lbs.)'!I59/SweetenersPerCap!$B59)</f>
        <v>0.78049786022244161</v>
      </c>
      <c r="J59" s="79">
        <f>IF('Sweeteners(mil.lbs.)'!J59=0,0,'Sweeteners(mil.lbs.)'!J59/SweetenersPerCap!$B59)</f>
        <v>1.2593385575185794</v>
      </c>
      <c r="K59" s="182">
        <f>IF('Sweeteners(mil.lbs.)'!K59=0,0,'Sweeteners(mil.lbs.)'!K59/SweetenersPerCap!$B59)</f>
        <v>126.47427133612662</v>
      </c>
      <c r="L59" s="185"/>
      <c r="M59" s="25"/>
    </row>
    <row r="60" spans="1:29" ht="13.95" customHeight="1" x14ac:dyDescent="0.25">
      <c r="A60" s="77">
        <v>2020</v>
      </c>
      <c r="B60" s="78">
        <v>330.11398000000003</v>
      </c>
      <c r="C60" s="79">
        <f>IF('Sweeteners(mil.lbs.)'!C60=0,0,'Sweeteners(mil.lbs.)'!C60/SweetenersPerCap!$B60)</f>
        <v>73.334029378501327</v>
      </c>
      <c r="D60" s="79">
        <f>IF('Sweeteners(mil.lbs.)'!D60=0,0,'Sweeteners(mil.lbs.)'!D60/SweetenersPerCap!$B60)</f>
        <v>68.536476054674139</v>
      </c>
      <c r="E60" s="79">
        <f>IF('Sweeteners(mil.lbs.)'!E60=0,0,'Sweeteners(mil.lbs.)'!E60/SweetenersPerCap!$B60)</f>
        <v>40.212677519978506</v>
      </c>
      <c r="F60" s="79">
        <f>IF('Sweeteners(mil.lbs.)'!F60=0,0,'Sweeteners(mil.lbs.)'!F60/SweetenersPerCap!$B60)</f>
        <v>12.667768633308384</v>
      </c>
      <c r="G60" s="79">
        <f>IF('Sweeteners(mil.lbs.)'!G60=0,0,'Sweeteners(mil.lbs.)'!G60/SweetenersPerCap!$B60)</f>
        <v>3.2097955568260494</v>
      </c>
      <c r="H60" s="79">
        <f>IF('Sweeteners(mil.lbs.)'!H60=0,0,'Sweeteners(mil.lbs.)'!H60/SweetenersPerCap!$B60)</f>
        <v>56.090241710112949</v>
      </c>
      <c r="I60" s="79">
        <f>IF('Sweeteners(mil.lbs.)'!I60=0,0,'Sweeteners(mil.lbs.)'!I60/SweetenersPerCap!$B60)</f>
        <v>0.75642594289987841</v>
      </c>
      <c r="J60" s="79">
        <f>IF('Sweeteners(mil.lbs.)'!J60=0,0,'Sweeteners(mil.lbs.)'!J60/SweetenersPerCap!$B60)</f>
        <v>1.3477945641873321</v>
      </c>
      <c r="K60" s="182">
        <f>IF('Sweeteners(mil.lbs.)'!K60=0,0,'Sweeteners(mil.lbs.)'!K60/SweetenersPerCap!$B60)</f>
        <v>126.73093827187429</v>
      </c>
      <c r="L60" s="185"/>
      <c r="M60" s="25"/>
    </row>
    <row r="61" spans="1:29" ht="13.95" customHeight="1" x14ac:dyDescent="0.25">
      <c r="A61" s="74">
        <v>2021</v>
      </c>
      <c r="B61" s="75">
        <v>332.29881899999998</v>
      </c>
      <c r="C61" s="76">
        <f>IF('Sweeteners(mil.lbs.)'!C61=0,0,'Sweeteners(mil.lbs.)'!C61/SweetenersPerCap!$B61)</f>
        <v>74.356090840952405</v>
      </c>
      <c r="D61" s="76">
        <f>IF('Sweeteners(mil.lbs.)'!D61=0,0,'Sweeteners(mil.lbs.)'!D61/SweetenersPerCap!$B61)</f>
        <v>69.491673683133087</v>
      </c>
      <c r="E61" s="76">
        <f>IF('Sweeteners(mil.lbs.)'!E61=0,0,'Sweeteners(mil.lbs.)'!E61/SweetenersPerCap!$B61)</f>
        <v>39.51690779082972</v>
      </c>
      <c r="F61" s="76">
        <f>IF('Sweeteners(mil.lbs.)'!F61=0,0,'Sweeteners(mil.lbs.)'!F61/SweetenersPerCap!$B61)</f>
        <v>12.77985722871737</v>
      </c>
      <c r="G61" s="76">
        <f>IF('Sweeteners(mil.lbs.)'!G61=0,0,'Sweeteners(mil.lbs.)'!G61/SweetenersPerCap!$B61)</f>
        <v>3.1925051597805525</v>
      </c>
      <c r="H61" s="76">
        <f>IF('Sweeteners(mil.lbs.)'!H61=0,0,'Sweeteners(mil.lbs.)'!H61/SweetenersPerCap!$B61)</f>
        <v>55.48927017932764</v>
      </c>
      <c r="I61" s="76">
        <f>IF('Sweeteners(mil.lbs.)'!I61=0,0,'Sweeteners(mil.lbs.)'!I61/SweetenersPerCap!$B61)</f>
        <v>0.8167550290109189</v>
      </c>
      <c r="J61" s="76">
        <f>IF('Sweeteners(mil.lbs.)'!J61=0,0,'Sweeteners(mil.lbs.)'!J61/SweetenersPerCap!$B61)</f>
        <v>1.4515665452236048</v>
      </c>
      <c r="K61" s="181">
        <f>IF('Sweeteners(mil.lbs.)'!K61=0,0,'Sweeteners(mil.lbs.)'!K61/SweetenersPerCap!$B61)</f>
        <v>127.24926543669527</v>
      </c>
      <c r="L61" s="185"/>
      <c r="M61" s="25"/>
    </row>
    <row r="62" spans="1:29" ht="13.95" customHeight="1" x14ac:dyDescent="0.25">
      <c r="A62" s="74">
        <v>2022</v>
      </c>
      <c r="B62" s="75">
        <v>333.52110399999998</v>
      </c>
      <c r="C62" s="76">
        <f>IF('Sweeteners(mil.lbs.)'!C62=0,0,'Sweeteners(mil.lbs.)'!C62/SweetenersPerCap!$B62)</f>
        <v>74.051077083204902</v>
      </c>
      <c r="D62" s="76">
        <f>IF('Sweeteners(mil.lbs.)'!D62=0,0,'Sweeteners(mil.lbs.)'!D62/SweetenersPerCap!$B62)</f>
        <v>69.20661409645318</v>
      </c>
      <c r="E62" s="76">
        <f>IF('Sweeteners(mil.lbs.)'!E62=0,0,'Sweeteners(mil.lbs.)'!E62/SweetenersPerCap!$B62)</f>
        <v>39.304236298948481</v>
      </c>
      <c r="F62" s="76">
        <f>IF('Sweeteners(mil.lbs.)'!F62=0,0,'Sweeteners(mil.lbs.)'!F62/SweetenersPerCap!$B62)</f>
        <v>12.641168004082594</v>
      </c>
      <c r="G62" s="76">
        <f>IF('Sweeteners(mil.lbs.)'!G62=0,0,'Sweeteners(mil.lbs.)'!G62/SweetenersPerCap!$B62)</f>
        <v>3.193418511368308</v>
      </c>
      <c r="H62" s="76">
        <f>IF('Sweeteners(mil.lbs.)'!H62=0,0,'Sweeteners(mil.lbs.)'!H62/SweetenersPerCap!$B62)</f>
        <v>55.13882281439939</v>
      </c>
      <c r="I62" s="76">
        <f>IF('Sweeteners(mil.lbs.)'!I62=0,0,'Sweeteners(mil.lbs.)'!I62/SweetenersPerCap!$B62)</f>
        <v>0.8989139663600646</v>
      </c>
      <c r="J62" s="76">
        <f>IF('Sweeteners(mil.lbs.)'!J62=0,0,'Sweeteners(mil.lbs.)'!J62/SweetenersPerCap!$B62)</f>
        <v>1.3242502309064808</v>
      </c>
      <c r="K62" s="181">
        <f>IF('Sweeteners(mil.lbs.)'!K62=0,0,'Sweeteners(mil.lbs.)'!K62/SweetenersPerCap!$B62)</f>
        <v>126.56860110811913</v>
      </c>
      <c r="L62" s="185"/>
      <c r="M62" s="25"/>
    </row>
    <row r="63" spans="1:29" ht="14.4" customHeight="1" thickBot="1" x14ac:dyDescent="0.3">
      <c r="A63" s="229">
        <v>2023</v>
      </c>
      <c r="B63" s="230">
        <v>335.16093799999999</v>
      </c>
      <c r="C63" s="231">
        <f>IF('Sweeteners(mil.lbs.)'!C63=0,0,'Sweeteners(mil.lbs.)'!C63/SweetenersPerCap!$B63)</f>
        <v>73.192943508006891</v>
      </c>
      <c r="D63" s="231">
        <f>IF('Sweeteners(mil.lbs.)'!D63=0,0,'Sweeteners(mil.lbs.)'!D63/SweetenersPerCap!$B63)</f>
        <v>68.404620100941031</v>
      </c>
      <c r="E63" s="231">
        <f>IF('Sweeteners(mil.lbs.)'!E63=0,0,'Sweeteners(mil.lbs.)'!E63/SweetenersPerCap!$B63)</f>
        <v>37.758523244888273</v>
      </c>
      <c r="F63" s="231">
        <f>IF('Sweeteners(mil.lbs.)'!F63=0,0,'Sweeteners(mil.lbs.)'!F63/SweetenersPerCap!$B63)</f>
        <v>12.613357343922228</v>
      </c>
      <c r="G63" s="231">
        <f>IF('Sweeteners(mil.lbs.)'!G63=0,0,'Sweeteners(mil.lbs.)'!G63/SweetenersPerCap!$B63)</f>
        <v>2.6564042555509335</v>
      </c>
      <c r="H63" s="231">
        <f>IF('Sweeteners(mil.lbs.)'!H63=0,0,'Sweeteners(mil.lbs.)'!H63/SweetenersPerCap!$B63)</f>
        <v>53.028284844361437</v>
      </c>
      <c r="I63" s="231">
        <f>IF('Sweeteners(mil.lbs.)'!I63=0,0,'Sweeteners(mil.lbs.)'!I63/SweetenersPerCap!$B63)</f>
        <v>0.81343485116715686</v>
      </c>
      <c r="J63" s="231">
        <f>IF('Sweeteners(mil.lbs.)'!J63=0,0,'Sweeteners(mil.lbs.)'!J63/SweetenersPerCap!$B63)</f>
        <v>1.2794549068032124</v>
      </c>
      <c r="K63" s="245">
        <f>IF('Sweeteners(mil.lbs.)'!K63=0,0,'Sweeteners(mil.lbs.)'!K63/SweetenersPerCap!$B63)</f>
        <v>123.52579470327282</v>
      </c>
      <c r="M63" s="25"/>
    </row>
    <row r="64" spans="1:29" ht="15" customHeight="1" thickTop="1" x14ac:dyDescent="0.25">
      <c r="A64" s="25" t="s">
        <v>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13" ht="15" customHeight="1" x14ac:dyDescent="0.25">
      <c r="A65" s="227" t="s">
        <v>91</v>
      </c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36"/>
    </row>
    <row r="66" spans="1:13" ht="15" customHeight="1" x14ac:dyDescent="0.25">
      <c r="A66" s="228" t="s">
        <v>51</v>
      </c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36"/>
    </row>
    <row r="67" spans="1:13" ht="15" customHeight="1" x14ac:dyDescent="0.25">
      <c r="A67" s="228" t="s">
        <v>87</v>
      </c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36"/>
    </row>
    <row r="68" spans="1:13" ht="15" customHeight="1" x14ac:dyDescent="0.25">
      <c r="A68" s="228" t="s">
        <v>53</v>
      </c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36"/>
    </row>
    <row r="69" spans="1:13" ht="15" customHeight="1" x14ac:dyDescent="0.25">
      <c r="A69" s="228" t="s">
        <v>89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36"/>
    </row>
    <row r="70" spans="1:13" ht="15" customHeight="1" x14ac:dyDescent="0.25">
      <c r="A70" s="228" t="s">
        <v>103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36"/>
    </row>
    <row r="71" spans="1:13" ht="15" customHeight="1" x14ac:dyDescent="0.25">
      <c r="A71" s="25" t="s">
        <v>92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36"/>
    </row>
    <row r="72" spans="1:13" ht="12" customHeight="1" x14ac:dyDescent="0.2">
      <c r="A72" s="225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</row>
    <row r="73" spans="1:13" ht="12" customHeight="1" x14ac:dyDescent="0.2">
      <c r="A73" s="225"/>
      <c r="B73" s="226"/>
      <c r="C73" s="226"/>
      <c r="D73" s="226"/>
      <c r="E73" s="226"/>
      <c r="F73" s="226"/>
      <c r="G73" s="226"/>
      <c r="H73" s="226"/>
      <c r="I73" s="226"/>
      <c r="J73" s="226"/>
      <c r="K73" s="226">
        <f>SUM(L40:L40)</f>
        <v>0</v>
      </c>
      <c r="L73" s="226"/>
    </row>
    <row r="74" spans="1:13" ht="12" customHeight="1" x14ac:dyDescent="0.2">
      <c r="A74" s="225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</row>
    <row r="75" spans="1:13" ht="12" customHeight="1" x14ac:dyDescent="0.2">
      <c r="A75" s="225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</row>
    <row r="76" spans="1:13" ht="12" customHeight="1" x14ac:dyDescent="0.25">
      <c r="A76" s="225"/>
      <c r="D76"/>
      <c r="E76"/>
      <c r="F76"/>
    </row>
    <row r="77" spans="1:13" ht="12" customHeight="1" x14ac:dyDescent="0.25">
      <c r="D77"/>
      <c r="E77"/>
      <c r="F77"/>
    </row>
    <row r="78" spans="1:13" ht="12" customHeight="1" x14ac:dyDescent="0.25">
      <c r="D78"/>
      <c r="E78"/>
      <c r="F78"/>
    </row>
    <row r="79" spans="1:13" ht="12" customHeight="1" x14ac:dyDescent="0.25">
      <c r="D79"/>
      <c r="E79"/>
      <c r="F79"/>
    </row>
    <row r="80" spans="1:13" ht="12" customHeight="1" x14ac:dyDescent="0.25">
      <c r="D80"/>
      <c r="E80"/>
      <c r="F80"/>
    </row>
    <row r="81" spans="4:6" ht="12" customHeight="1" x14ac:dyDescent="0.25">
      <c r="D81"/>
      <c r="E81"/>
      <c r="F81"/>
    </row>
    <row r="82" spans="4:6" ht="12" customHeight="1" x14ac:dyDescent="0.25">
      <c r="D82"/>
      <c r="E82"/>
      <c r="F82"/>
    </row>
    <row r="83" spans="4:6" ht="12" customHeight="1" x14ac:dyDescent="0.25">
      <c r="D83"/>
      <c r="E83"/>
      <c r="F83"/>
    </row>
    <row r="84" spans="4:6" ht="12" customHeight="1" x14ac:dyDescent="0.25">
      <c r="D84"/>
      <c r="E84"/>
      <c r="F84"/>
    </row>
    <row r="85" spans="4:6" ht="12" customHeight="1" x14ac:dyDescent="0.25">
      <c r="D85"/>
      <c r="E85"/>
      <c r="F85"/>
    </row>
    <row r="86" spans="4:6" ht="12" customHeight="1" x14ac:dyDescent="0.25">
      <c r="D86"/>
      <c r="E86"/>
      <c r="F86"/>
    </row>
    <row r="87" spans="4:6" ht="12" customHeight="1" x14ac:dyDescent="0.25">
      <c r="D87"/>
      <c r="E87"/>
      <c r="F87"/>
    </row>
    <row r="88" spans="4:6" ht="12" customHeight="1" x14ac:dyDescent="0.25">
      <c r="D88"/>
      <c r="E88"/>
      <c r="F88"/>
    </row>
    <row r="89" spans="4:6" ht="12" customHeight="1" x14ac:dyDescent="0.25">
      <c r="D89"/>
      <c r="E89"/>
      <c r="F89"/>
    </row>
    <row r="90" spans="4:6" ht="12" customHeight="1" x14ac:dyDescent="0.25">
      <c r="D90"/>
      <c r="E90"/>
      <c r="F90"/>
    </row>
    <row r="91" spans="4:6" ht="12" customHeight="1" x14ac:dyDescent="0.25">
      <c r="D91"/>
      <c r="E91"/>
      <c r="F91"/>
    </row>
    <row r="92" spans="4:6" ht="12" customHeight="1" x14ac:dyDescent="0.25">
      <c r="D92"/>
      <c r="E92"/>
      <c r="F92"/>
    </row>
    <row r="93" spans="4:6" ht="12" customHeight="1" x14ac:dyDescent="0.25">
      <c r="D93"/>
      <c r="E93"/>
      <c r="F93"/>
    </row>
    <row r="94" spans="4:6" ht="12" customHeight="1" x14ac:dyDescent="0.25">
      <c r="D94"/>
      <c r="E94"/>
      <c r="F94"/>
    </row>
    <row r="95" spans="4:6" ht="12" customHeight="1" x14ac:dyDescent="0.25">
      <c r="D95"/>
      <c r="E95"/>
      <c r="F95"/>
    </row>
    <row r="96" spans="4:6" ht="12" customHeight="1" x14ac:dyDescent="0.25">
      <c r="D96"/>
      <c r="E96"/>
      <c r="F96"/>
    </row>
    <row r="97" spans="4:6" ht="12" customHeight="1" x14ac:dyDescent="0.25">
      <c r="D97"/>
      <c r="E97"/>
      <c r="F97"/>
    </row>
    <row r="98" spans="4:6" ht="12" customHeight="1" x14ac:dyDescent="0.25">
      <c r="D98"/>
      <c r="E98"/>
      <c r="F98"/>
    </row>
    <row r="99" spans="4:6" ht="12" customHeight="1" x14ac:dyDescent="0.25">
      <c r="D99"/>
      <c r="E99"/>
      <c r="F99"/>
    </row>
    <row r="100" spans="4:6" ht="12" customHeight="1" x14ac:dyDescent="0.25">
      <c r="D100"/>
      <c r="E100"/>
      <c r="F100"/>
    </row>
    <row r="101" spans="4:6" ht="12" customHeight="1" x14ac:dyDescent="0.25">
      <c r="D101"/>
      <c r="E101"/>
      <c r="F101"/>
    </row>
    <row r="102" spans="4:6" ht="12" customHeight="1" x14ac:dyDescent="0.25">
      <c r="D102"/>
      <c r="E102"/>
      <c r="F102"/>
    </row>
    <row r="103" spans="4:6" ht="12" customHeight="1" x14ac:dyDescent="0.25">
      <c r="D103"/>
      <c r="E103"/>
      <c r="F103"/>
    </row>
  </sheetData>
  <mergeCells count="1">
    <mergeCell ref="J1:K1"/>
  </mergeCells>
  <phoneticPr fontId="4" type="noConversion"/>
  <printOptions horizontalCentered="1" verticalCentered="1"/>
  <pageMargins left="0.25" right="0.25" top="0.75" bottom="0.75" header="0" footer="0"/>
  <pageSetup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4"/>
  <sheetViews>
    <sheetView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17" customWidth="1"/>
    <col min="2" max="3" width="14.44140625" style="17" customWidth="1"/>
    <col min="4" max="4" width="13.88671875" style="17" customWidth="1"/>
    <col min="5" max="7" width="12.6640625" style="17" customWidth="1"/>
    <col min="8" max="8" width="14.44140625" style="17" customWidth="1"/>
    <col min="9" max="9" width="13.33203125" style="17" customWidth="1"/>
    <col min="10" max="10" width="15" style="17" customWidth="1"/>
    <col min="11" max="16384" width="12.6640625" style="6"/>
  </cols>
  <sheetData>
    <row r="1" spans="1:226" s="27" customFormat="1" ht="16.95" customHeight="1" thickBot="1" x14ac:dyDescent="0.3">
      <c r="A1" s="296" t="s">
        <v>36</v>
      </c>
      <c r="B1" s="50"/>
      <c r="C1" s="51"/>
      <c r="D1" s="50"/>
      <c r="E1" s="51"/>
      <c r="F1" s="50"/>
      <c r="G1" s="51"/>
      <c r="H1" s="51"/>
      <c r="I1" s="299" t="s">
        <v>5</v>
      </c>
      <c r="J1" s="299"/>
      <c r="K1" s="18"/>
      <c r="L1" s="18"/>
      <c r="M1" s="18"/>
      <c r="N1" s="18"/>
      <c r="O1" s="18"/>
      <c r="P1" s="18"/>
      <c r="Q1" s="18"/>
    </row>
    <row r="2" spans="1:226" ht="21" customHeight="1" thickTop="1" x14ac:dyDescent="0.2">
      <c r="A2" s="55"/>
      <c r="B2" s="56" t="s">
        <v>6</v>
      </c>
      <c r="C2" s="57"/>
      <c r="D2" s="57"/>
      <c r="E2" s="57"/>
      <c r="F2" s="57"/>
      <c r="G2" s="8"/>
      <c r="H2" s="9"/>
      <c r="I2" s="9"/>
      <c r="J2" s="9"/>
      <c r="K2" s="193"/>
    </row>
    <row r="3" spans="1:226" ht="48" customHeight="1" x14ac:dyDescent="0.25">
      <c r="A3" s="55" t="s">
        <v>0</v>
      </c>
      <c r="B3" s="255" t="s">
        <v>79</v>
      </c>
      <c r="C3" s="256"/>
      <c r="D3" s="253" t="s">
        <v>7</v>
      </c>
      <c r="E3" s="253"/>
      <c r="F3" s="252"/>
      <c r="G3" s="252"/>
      <c r="H3" s="54" t="s">
        <v>80</v>
      </c>
      <c r="I3" s="53" t="s">
        <v>12</v>
      </c>
      <c r="J3" s="195" t="s">
        <v>105</v>
      </c>
      <c r="K3" s="193"/>
    </row>
    <row r="4" spans="1:226" ht="36" customHeight="1" x14ac:dyDescent="0.2">
      <c r="A4" s="55"/>
      <c r="B4" s="58" t="s">
        <v>8</v>
      </c>
      <c r="C4" s="58" t="s">
        <v>9</v>
      </c>
      <c r="D4" s="60" t="s">
        <v>47</v>
      </c>
      <c r="E4" s="58" t="s">
        <v>10</v>
      </c>
      <c r="F4" s="63" t="s">
        <v>11</v>
      </c>
      <c r="G4" s="63" t="s">
        <v>98</v>
      </c>
      <c r="H4" s="53"/>
      <c r="I4" s="53"/>
      <c r="J4" s="45"/>
      <c r="K4" s="193"/>
    </row>
    <row r="5" spans="1:226" ht="15" customHeight="1" x14ac:dyDescent="0.25">
      <c r="A5" s="66"/>
      <c r="B5" s="65" t="s">
        <v>113</v>
      </c>
      <c r="C5" s="65"/>
      <c r="D5" s="65"/>
      <c r="E5" s="65"/>
      <c r="F5" s="65"/>
      <c r="G5" s="65"/>
      <c r="H5" s="65"/>
      <c r="I5" s="65"/>
      <c r="J5" s="196"/>
      <c r="K5" s="241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</row>
    <row r="6" spans="1:226" ht="13.95" customHeight="1" x14ac:dyDescent="0.25">
      <c r="A6" s="81">
        <v>1909</v>
      </c>
      <c r="B6" s="82" t="s">
        <v>4</v>
      </c>
      <c r="C6" s="83">
        <v>73.7</v>
      </c>
      <c r="D6" s="82" t="s">
        <v>4</v>
      </c>
      <c r="E6" s="83">
        <v>4.0163934426229515</v>
      </c>
      <c r="F6" s="83">
        <v>1.0185185185185186</v>
      </c>
      <c r="G6" s="83">
        <f>SUM(D6:F6)</f>
        <v>5.0349119611414697</v>
      </c>
      <c r="H6" s="83">
        <v>3.7148735719313444</v>
      </c>
      <c r="I6" s="83">
        <v>0.98360655737704916</v>
      </c>
      <c r="J6" s="236">
        <f>SUM(C6,G6,H6,I6)</f>
        <v>83.433392090449871</v>
      </c>
      <c r="K6" s="193"/>
    </row>
    <row r="7" spans="1:226" ht="13.95" customHeight="1" x14ac:dyDescent="0.25">
      <c r="A7" s="81">
        <v>1910</v>
      </c>
      <c r="B7" s="82" t="s">
        <v>4</v>
      </c>
      <c r="C7" s="83">
        <v>75.400000000000006</v>
      </c>
      <c r="D7" s="82" t="s">
        <v>4</v>
      </c>
      <c r="E7" s="83">
        <v>4.4262295081967213</v>
      </c>
      <c r="F7" s="83">
        <v>1.0185185185185186</v>
      </c>
      <c r="G7" s="83">
        <f t="shared" ref="G7:G58" si="0">SUM(D7:F7)</f>
        <v>5.4447480267152404</v>
      </c>
      <c r="H7" s="83">
        <v>3.9276174490587832</v>
      </c>
      <c r="I7" s="83">
        <v>0.98360655737704916</v>
      </c>
      <c r="J7" s="236">
        <f t="shared" ref="J7:J58" si="1">SUM(C7,G7,H7,I7)</f>
        <v>85.755972033151082</v>
      </c>
      <c r="K7" s="242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</row>
    <row r="8" spans="1:226" ht="13.95" customHeight="1" x14ac:dyDescent="0.25">
      <c r="A8" s="84">
        <v>1911</v>
      </c>
      <c r="B8" s="85" t="s">
        <v>4</v>
      </c>
      <c r="C8" s="86">
        <v>77.400000000000006</v>
      </c>
      <c r="D8" s="85" t="s">
        <v>4</v>
      </c>
      <c r="E8" s="86">
        <v>4.2622950819672134</v>
      </c>
      <c r="F8" s="86">
        <v>1.0185185185185186</v>
      </c>
      <c r="G8" s="86">
        <f t="shared" si="0"/>
        <v>5.2808136004857325</v>
      </c>
      <c r="H8" s="86">
        <v>4.1403613261862215</v>
      </c>
      <c r="I8" s="86">
        <v>0.98360655737704916</v>
      </c>
      <c r="J8" s="237">
        <f t="shared" si="1"/>
        <v>87.804781484049002</v>
      </c>
      <c r="K8" s="24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</row>
    <row r="9" spans="1:226" ht="13.95" customHeight="1" x14ac:dyDescent="0.25">
      <c r="A9" s="84">
        <v>1912</v>
      </c>
      <c r="B9" s="85" t="s">
        <v>4</v>
      </c>
      <c r="C9" s="86">
        <v>75.900000000000006</v>
      </c>
      <c r="D9" s="85" t="s">
        <v>4</v>
      </c>
      <c r="E9" s="86">
        <v>4.3442622950819674</v>
      </c>
      <c r="F9" s="86">
        <v>1.1111111111111109</v>
      </c>
      <c r="G9" s="86">
        <f t="shared" si="0"/>
        <v>5.4553734061930781</v>
      </c>
      <c r="H9" s="86">
        <v>3.9815817495984267</v>
      </c>
      <c r="I9" s="86">
        <v>0.98360655737704916</v>
      </c>
      <c r="J9" s="237">
        <f t="shared" si="1"/>
        <v>86.320561713168559</v>
      </c>
      <c r="K9" s="242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</row>
    <row r="10" spans="1:226" ht="13.95" customHeight="1" x14ac:dyDescent="0.25">
      <c r="A10" s="84">
        <v>1913</v>
      </c>
      <c r="B10" s="85" t="s">
        <v>4</v>
      </c>
      <c r="C10" s="86">
        <v>81.3</v>
      </c>
      <c r="D10" s="85" t="s">
        <v>4</v>
      </c>
      <c r="E10" s="86">
        <v>4.2622950819672134</v>
      </c>
      <c r="F10" s="86">
        <v>1.0185185185185186</v>
      </c>
      <c r="G10" s="86">
        <f t="shared" si="0"/>
        <v>5.2808136004857325</v>
      </c>
      <c r="H10" s="86">
        <v>3.9743173245257819</v>
      </c>
      <c r="I10" s="86">
        <v>0.98360655737704916</v>
      </c>
      <c r="J10" s="237">
        <f t="shared" si="1"/>
        <v>91.538737482388555</v>
      </c>
      <c r="K10" s="24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</row>
    <row r="11" spans="1:226" ht="13.95" customHeight="1" x14ac:dyDescent="0.25">
      <c r="A11" s="84">
        <v>1914</v>
      </c>
      <c r="B11" s="85" t="s">
        <v>4</v>
      </c>
      <c r="C11" s="86">
        <v>81</v>
      </c>
      <c r="D11" s="85" t="s">
        <v>4</v>
      </c>
      <c r="E11" s="86">
        <v>4.0983606557377046</v>
      </c>
      <c r="F11" s="86">
        <v>1.0185185185185186</v>
      </c>
      <c r="G11" s="86">
        <f t="shared" si="0"/>
        <v>5.1168791742562227</v>
      </c>
      <c r="H11" s="86">
        <v>3.7470445972530548</v>
      </c>
      <c r="I11" s="86">
        <v>0.98360655737704916</v>
      </c>
      <c r="J11" s="237">
        <f t="shared" si="1"/>
        <v>90.847530328886322</v>
      </c>
      <c r="K11" s="242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</row>
    <row r="12" spans="1:226" ht="13.95" customHeight="1" x14ac:dyDescent="0.25">
      <c r="A12" s="84">
        <v>1915</v>
      </c>
      <c r="B12" s="85" t="s">
        <v>4</v>
      </c>
      <c r="C12" s="86">
        <v>77.599999999999994</v>
      </c>
      <c r="D12" s="85" t="s">
        <v>4</v>
      </c>
      <c r="E12" s="86">
        <v>4.6721311475409841</v>
      </c>
      <c r="F12" s="86">
        <v>1.1111111111111109</v>
      </c>
      <c r="G12" s="86">
        <f t="shared" si="0"/>
        <v>5.7832422586520948</v>
      </c>
      <c r="H12" s="86">
        <v>3.6173227209558361</v>
      </c>
      <c r="I12" s="86">
        <v>0.98360655737704916</v>
      </c>
      <c r="J12" s="237">
        <f t="shared" si="1"/>
        <v>87.984171536984974</v>
      </c>
      <c r="K12" s="24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</row>
    <row r="13" spans="1:226" ht="13.95" customHeight="1" x14ac:dyDescent="0.25">
      <c r="A13" s="81">
        <v>1916</v>
      </c>
      <c r="B13" s="82" t="s">
        <v>4</v>
      </c>
      <c r="C13" s="83">
        <v>76.8</v>
      </c>
      <c r="D13" s="82" t="s">
        <v>4</v>
      </c>
      <c r="E13" s="83">
        <v>5.081967213114754</v>
      </c>
      <c r="F13" s="83">
        <v>1.2962962962962961</v>
      </c>
      <c r="G13" s="83">
        <f t="shared" si="0"/>
        <v>6.3782635094110498</v>
      </c>
      <c r="H13" s="83">
        <v>3.6930802967134118</v>
      </c>
      <c r="I13" s="83">
        <v>0.98360655737704916</v>
      </c>
      <c r="J13" s="236">
        <f t="shared" si="1"/>
        <v>87.854950363501516</v>
      </c>
      <c r="K13" s="24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</row>
    <row r="14" spans="1:226" ht="13.95" customHeight="1" x14ac:dyDescent="0.25">
      <c r="A14" s="81">
        <v>1917</v>
      </c>
      <c r="B14" s="82" t="s">
        <v>4</v>
      </c>
      <c r="C14" s="83">
        <v>78</v>
      </c>
      <c r="D14" s="82" t="s">
        <v>4</v>
      </c>
      <c r="E14" s="83">
        <v>4.918032786885246</v>
      </c>
      <c r="F14" s="83">
        <v>1.2962962962962961</v>
      </c>
      <c r="G14" s="83">
        <f t="shared" si="0"/>
        <v>6.2143290831815419</v>
      </c>
      <c r="H14" s="83">
        <v>3.7470445972530548</v>
      </c>
      <c r="I14" s="83">
        <v>0.98360655737704916</v>
      </c>
      <c r="J14" s="236">
        <f t="shared" si="1"/>
        <v>88.944980237811635</v>
      </c>
      <c r="K14" s="242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</row>
    <row r="15" spans="1:226" ht="13.95" customHeight="1" x14ac:dyDescent="0.25">
      <c r="A15" s="81">
        <v>1918</v>
      </c>
      <c r="B15" s="82" t="s">
        <v>4</v>
      </c>
      <c r="C15" s="83">
        <v>74.599999999999994</v>
      </c>
      <c r="D15" s="82" t="s">
        <v>4</v>
      </c>
      <c r="E15" s="83">
        <v>6.2295081967213113</v>
      </c>
      <c r="F15" s="83">
        <v>0.7407407407407407</v>
      </c>
      <c r="G15" s="83">
        <f t="shared" si="0"/>
        <v>6.9702489374620518</v>
      </c>
      <c r="H15" s="83">
        <v>5.8537278683198863</v>
      </c>
      <c r="I15" s="83">
        <v>0.98360655737704916</v>
      </c>
      <c r="J15" s="236">
        <f t="shared" si="1"/>
        <v>88.407583363158977</v>
      </c>
      <c r="K15" s="242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</row>
    <row r="16" spans="1:226" ht="13.95" customHeight="1" x14ac:dyDescent="0.25">
      <c r="A16" s="81">
        <v>1919</v>
      </c>
      <c r="B16" s="82" t="s">
        <v>4</v>
      </c>
      <c r="C16" s="83">
        <v>86.6</v>
      </c>
      <c r="D16" s="82" t="s">
        <v>4</v>
      </c>
      <c r="E16" s="83">
        <v>9.3442622950819683</v>
      </c>
      <c r="F16" s="83">
        <v>0.64814814814814803</v>
      </c>
      <c r="G16" s="83">
        <f t="shared" si="0"/>
        <v>9.9924104432301171</v>
      </c>
      <c r="H16" s="83">
        <v>5.6402349883588725</v>
      </c>
      <c r="I16" s="83">
        <v>0.81967213114754101</v>
      </c>
      <c r="J16" s="236">
        <f t="shared" si="1"/>
        <v>103.05231756273652</v>
      </c>
      <c r="K16" s="242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</row>
    <row r="17" spans="1:226" ht="13.95" customHeight="1" x14ac:dyDescent="0.25">
      <c r="A17" s="81">
        <v>1920</v>
      </c>
      <c r="B17" s="82" t="s">
        <v>4</v>
      </c>
      <c r="C17" s="83">
        <v>85.5</v>
      </c>
      <c r="D17" s="82" t="s">
        <v>4</v>
      </c>
      <c r="E17" s="83">
        <v>8.278688524590164</v>
      </c>
      <c r="F17" s="83">
        <v>0.46296296296296291</v>
      </c>
      <c r="G17" s="83">
        <f t="shared" si="0"/>
        <v>8.7416514875531277</v>
      </c>
      <c r="H17" s="83">
        <v>4.6595376035518976</v>
      </c>
      <c r="I17" s="83">
        <v>0.90163934426229519</v>
      </c>
      <c r="J17" s="236">
        <f t="shared" si="1"/>
        <v>99.802828435367317</v>
      </c>
      <c r="K17" s="242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</row>
    <row r="18" spans="1:226" ht="13.95" customHeight="1" x14ac:dyDescent="0.25">
      <c r="A18" s="84">
        <v>1921</v>
      </c>
      <c r="B18" s="85" t="s">
        <v>4</v>
      </c>
      <c r="C18" s="86">
        <v>87.3</v>
      </c>
      <c r="D18" s="85" t="s">
        <v>4</v>
      </c>
      <c r="E18" s="86">
        <v>5.5737704918032787</v>
      </c>
      <c r="F18" s="86">
        <v>0.92592592592592582</v>
      </c>
      <c r="G18" s="86">
        <f t="shared" si="0"/>
        <v>6.4996964177292043</v>
      </c>
      <c r="H18" s="86">
        <v>4.5298157272546797</v>
      </c>
      <c r="I18" s="86">
        <v>0.98360655737704916</v>
      </c>
      <c r="J18" s="237">
        <f t="shared" si="1"/>
        <v>99.313118702360924</v>
      </c>
      <c r="K18" s="242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</row>
    <row r="19" spans="1:226" ht="13.95" customHeight="1" x14ac:dyDescent="0.25">
      <c r="A19" s="84">
        <v>1922</v>
      </c>
      <c r="B19" s="85" t="s">
        <v>4</v>
      </c>
      <c r="C19" s="86">
        <v>104.4</v>
      </c>
      <c r="D19" s="85" t="s">
        <v>4</v>
      </c>
      <c r="E19" s="86">
        <v>6.2295081967213113</v>
      </c>
      <c r="F19" s="86">
        <v>1.8518518518518516</v>
      </c>
      <c r="G19" s="86">
        <f t="shared" si="0"/>
        <v>8.0813600485731634</v>
      </c>
      <c r="H19" s="86">
        <v>4.3354630281372382</v>
      </c>
      <c r="I19" s="86">
        <v>1.0655737704918034</v>
      </c>
      <c r="J19" s="237">
        <f t="shared" si="1"/>
        <v>117.88239684720222</v>
      </c>
      <c r="K19" s="242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</row>
    <row r="20" spans="1:226" ht="13.95" customHeight="1" x14ac:dyDescent="0.25">
      <c r="A20" s="84">
        <v>1923</v>
      </c>
      <c r="B20" s="85" t="s">
        <v>4</v>
      </c>
      <c r="C20" s="86">
        <v>90.5</v>
      </c>
      <c r="D20" s="85" t="s">
        <v>4</v>
      </c>
      <c r="E20" s="86">
        <v>6.1475409836065573</v>
      </c>
      <c r="F20" s="86">
        <v>3.333333333333333</v>
      </c>
      <c r="G20" s="86">
        <f t="shared" si="0"/>
        <v>9.4808743169398895</v>
      </c>
      <c r="H20" s="86">
        <v>3.3176945151334669</v>
      </c>
      <c r="I20" s="86">
        <v>1.1475409836065573</v>
      </c>
      <c r="J20" s="237">
        <f t="shared" si="1"/>
        <v>104.44610981567992</v>
      </c>
      <c r="K20" s="24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</row>
    <row r="21" spans="1:226" ht="13.95" customHeight="1" x14ac:dyDescent="0.25">
      <c r="A21" s="84">
        <v>1924</v>
      </c>
      <c r="B21" s="85" t="s">
        <v>4</v>
      </c>
      <c r="C21" s="86">
        <v>99.5</v>
      </c>
      <c r="D21" s="85" t="s">
        <v>4</v>
      </c>
      <c r="E21" s="86">
        <v>7.1311475409836058</v>
      </c>
      <c r="F21" s="86">
        <v>3.7962962962962958</v>
      </c>
      <c r="G21" s="86">
        <f t="shared" si="0"/>
        <v>10.927443837279903</v>
      </c>
      <c r="H21" s="86">
        <v>2.7841698702330029</v>
      </c>
      <c r="I21" s="86">
        <v>1.1475409836065573</v>
      </c>
      <c r="J21" s="237">
        <f t="shared" si="1"/>
        <v>114.35915469111946</v>
      </c>
      <c r="K21" s="24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</row>
    <row r="22" spans="1:226" ht="13.95" customHeight="1" x14ac:dyDescent="0.25">
      <c r="A22" s="84">
        <v>1925</v>
      </c>
      <c r="B22" s="85" t="s">
        <v>4</v>
      </c>
      <c r="C22" s="86">
        <v>104.3</v>
      </c>
      <c r="D22" s="85" t="s">
        <v>4</v>
      </c>
      <c r="E22" s="86">
        <v>6.3114754098360661</v>
      </c>
      <c r="F22" s="86">
        <v>3.6111111111111107</v>
      </c>
      <c r="G22" s="86">
        <f t="shared" si="0"/>
        <v>9.9225865209471777</v>
      </c>
      <c r="H22" s="86">
        <v>2.6373021459382389</v>
      </c>
      <c r="I22" s="86">
        <v>1.2295081967213115</v>
      </c>
      <c r="J22" s="237">
        <f t="shared" si="1"/>
        <v>118.08939686360672</v>
      </c>
      <c r="K22" s="24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</row>
    <row r="23" spans="1:226" ht="13.95" customHeight="1" x14ac:dyDescent="0.25">
      <c r="A23" s="81">
        <v>1926</v>
      </c>
      <c r="B23" s="82" t="s">
        <v>4</v>
      </c>
      <c r="C23" s="83">
        <v>104.5</v>
      </c>
      <c r="D23" s="82" t="s">
        <v>4</v>
      </c>
      <c r="E23" s="83">
        <v>6.557377049180328</v>
      </c>
      <c r="F23" s="83">
        <v>4.6296296296296298</v>
      </c>
      <c r="G23" s="83">
        <f t="shared" si="0"/>
        <v>11.187006678809958</v>
      </c>
      <c r="H23" s="83">
        <v>2.4245582688108005</v>
      </c>
      <c r="I23" s="83">
        <v>1.3114754098360657</v>
      </c>
      <c r="J23" s="236">
        <f t="shared" si="1"/>
        <v>119.42304035745681</v>
      </c>
      <c r="K23" s="24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</row>
    <row r="24" spans="1:226" ht="13.95" customHeight="1" x14ac:dyDescent="0.25">
      <c r="A24" s="81">
        <v>1927</v>
      </c>
      <c r="B24" s="82" t="s">
        <v>4</v>
      </c>
      <c r="C24" s="83">
        <v>102.4</v>
      </c>
      <c r="D24" s="82" t="s">
        <v>4</v>
      </c>
      <c r="E24" s="83">
        <v>6.3114754098360661</v>
      </c>
      <c r="F24" s="83">
        <v>5.9259259259259256</v>
      </c>
      <c r="G24" s="83">
        <f t="shared" si="0"/>
        <v>12.237401335761991</v>
      </c>
      <c r="H24" s="83">
        <v>2.647860378652517</v>
      </c>
      <c r="I24" s="83">
        <v>1.3114754098360657</v>
      </c>
      <c r="J24" s="236">
        <f t="shared" si="1"/>
        <v>118.59673712425057</v>
      </c>
      <c r="K24" s="24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</row>
    <row r="25" spans="1:226" ht="13.95" customHeight="1" x14ac:dyDescent="0.25">
      <c r="A25" s="81">
        <v>1928</v>
      </c>
      <c r="B25" s="82" t="s">
        <v>4</v>
      </c>
      <c r="C25" s="83">
        <v>103.7</v>
      </c>
      <c r="D25" s="82" t="s">
        <v>4</v>
      </c>
      <c r="E25" s="83">
        <v>6.4754098360655741</v>
      </c>
      <c r="F25" s="83">
        <v>6.2962962962962958</v>
      </c>
      <c r="G25" s="83">
        <f t="shared" si="0"/>
        <v>12.771706132361871</v>
      </c>
      <c r="H25" s="83">
        <v>2.4963452271373656</v>
      </c>
      <c r="I25" s="83">
        <v>1.3934426229508197</v>
      </c>
      <c r="J25" s="236">
        <f t="shared" si="1"/>
        <v>120.36149398245006</v>
      </c>
      <c r="K25" s="24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</row>
    <row r="26" spans="1:226" ht="13.95" customHeight="1" x14ac:dyDescent="0.25">
      <c r="A26" s="81">
        <v>1929</v>
      </c>
      <c r="B26" s="82" t="s">
        <v>4</v>
      </c>
      <c r="C26" s="83">
        <v>96.9</v>
      </c>
      <c r="D26" s="82" t="s">
        <v>4</v>
      </c>
      <c r="E26" s="83">
        <v>6.3934426229508201</v>
      </c>
      <c r="F26" s="83">
        <v>5.7407407407407405</v>
      </c>
      <c r="G26" s="83">
        <f t="shared" si="0"/>
        <v>12.134183363691561</v>
      </c>
      <c r="H26" s="83">
        <v>2.2683956900752613</v>
      </c>
      <c r="I26" s="83">
        <v>1.3934426229508197</v>
      </c>
      <c r="J26" s="236">
        <f t="shared" si="1"/>
        <v>112.69602167671765</v>
      </c>
      <c r="K26" s="24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</row>
    <row r="27" spans="1:226" ht="13.95" customHeight="1" x14ac:dyDescent="0.25">
      <c r="A27" s="81">
        <v>1930</v>
      </c>
      <c r="B27" s="82" t="s">
        <v>4</v>
      </c>
      <c r="C27" s="83">
        <v>109.6</v>
      </c>
      <c r="D27" s="82" t="s">
        <v>4</v>
      </c>
      <c r="E27" s="83">
        <v>6.0655737704918034</v>
      </c>
      <c r="F27" s="83">
        <v>5.3703703703703702</v>
      </c>
      <c r="G27" s="83">
        <f t="shared" si="0"/>
        <v>11.435944140862173</v>
      </c>
      <c r="H27" s="83">
        <v>2.326330608045915</v>
      </c>
      <c r="I27" s="83">
        <v>1.1475409836065573</v>
      </c>
      <c r="J27" s="236">
        <f t="shared" si="1"/>
        <v>124.50981573251465</v>
      </c>
      <c r="K27" s="24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</row>
    <row r="28" spans="1:226" ht="13.95" customHeight="1" x14ac:dyDescent="0.25">
      <c r="A28" s="84">
        <v>1931</v>
      </c>
      <c r="B28" s="85" t="s">
        <v>4</v>
      </c>
      <c r="C28" s="86">
        <v>100.5</v>
      </c>
      <c r="D28" s="85" t="s">
        <v>4</v>
      </c>
      <c r="E28" s="86">
        <v>5.4918032786885247</v>
      </c>
      <c r="F28" s="86">
        <v>5.0925925925925926</v>
      </c>
      <c r="G28" s="86">
        <f t="shared" si="0"/>
        <v>10.584395871281117</v>
      </c>
      <c r="H28" s="86">
        <v>1.9911292796939015</v>
      </c>
      <c r="I28" s="86">
        <v>1.0655737704918034</v>
      </c>
      <c r="J28" s="237">
        <f t="shared" si="1"/>
        <v>114.14109892146683</v>
      </c>
      <c r="K28" s="24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</row>
    <row r="29" spans="1:226" ht="13.95" customHeight="1" x14ac:dyDescent="0.25">
      <c r="A29" s="84">
        <v>1932</v>
      </c>
      <c r="B29" s="85" t="s">
        <v>4</v>
      </c>
      <c r="C29" s="86">
        <v>94.7</v>
      </c>
      <c r="D29" s="85" t="s">
        <v>4</v>
      </c>
      <c r="E29" s="86">
        <v>4.7540983606557381</v>
      </c>
      <c r="F29" s="86">
        <v>4.9074074074074066</v>
      </c>
      <c r="G29" s="86">
        <f t="shared" si="0"/>
        <v>9.6615057680631438</v>
      </c>
      <c r="H29" s="86">
        <v>2.821168805385601</v>
      </c>
      <c r="I29" s="86">
        <v>1.1475409836065573</v>
      </c>
      <c r="J29" s="237">
        <f t="shared" si="1"/>
        <v>108.33021555705531</v>
      </c>
      <c r="K29" s="242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</row>
    <row r="30" spans="1:226" ht="13.95" customHeight="1" x14ac:dyDescent="0.25">
      <c r="A30" s="84">
        <v>1933</v>
      </c>
      <c r="B30" s="85" t="s">
        <v>4</v>
      </c>
      <c r="C30" s="86">
        <v>93.7</v>
      </c>
      <c r="D30" s="85" t="s">
        <v>4</v>
      </c>
      <c r="E30" s="86">
        <v>5.9836065573770494</v>
      </c>
      <c r="F30" s="86">
        <v>5.1851851851851842</v>
      </c>
      <c r="G30" s="86">
        <f t="shared" si="0"/>
        <v>11.168791742562235</v>
      </c>
      <c r="H30" s="86">
        <v>2.9581551067554641</v>
      </c>
      <c r="I30" s="86">
        <v>0.98360655737704916</v>
      </c>
      <c r="J30" s="237">
        <f t="shared" si="1"/>
        <v>108.81055340669475</v>
      </c>
      <c r="K30" s="242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</row>
    <row r="31" spans="1:226" ht="13.95" customHeight="1" x14ac:dyDescent="0.25">
      <c r="A31" s="84">
        <v>1934</v>
      </c>
      <c r="B31" s="85" t="s">
        <v>4</v>
      </c>
      <c r="C31" s="86">
        <v>93.7</v>
      </c>
      <c r="D31" s="85" t="s">
        <v>4</v>
      </c>
      <c r="E31" s="86">
        <v>5.9836065573770494</v>
      </c>
      <c r="F31" s="86">
        <v>3.8888888888888888</v>
      </c>
      <c r="G31" s="86">
        <f t="shared" si="0"/>
        <v>9.8724954462659387</v>
      </c>
      <c r="H31" s="86">
        <v>3.0911707906943162</v>
      </c>
      <c r="I31" s="86">
        <v>0.98360655737704916</v>
      </c>
      <c r="J31" s="237">
        <f t="shared" si="1"/>
        <v>107.64727279433731</v>
      </c>
      <c r="K31" s="242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</row>
    <row r="32" spans="1:226" ht="13.95" customHeight="1" x14ac:dyDescent="0.25">
      <c r="A32" s="84">
        <v>1935</v>
      </c>
      <c r="B32" s="85" t="s">
        <v>4</v>
      </c>
      <c r="C32" s="86">
        <v>97.8</v>
      </c>
      <c r="D32" s="85" t="s">
        <v>4</v>
      </c>
      <c r="E32" s="86">
        <v>5.6557377049180335</v>
      </c>
      <c r="F32" s="86">
        <v>2.2222222222222219</v>
      </c>
      <c r="G32" s="86">
        <f t="shared" si="0"/>
        <v>7.8779599271402549</v>
      </c>
      <c r="H32" s="86">
        <v>3.1451350912339602</v>
      </c>
      <c r="I32" s="86">
        <v>0.98360655737704916</v>
      </c>
      <c r="J32" s="237">
        <f t="shared" si="1"/>
        <v>109.80670157575125</v>
      </c>
      <c r="K32" s="242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</row>
    <row r="33" spans="1:11" ht="13.95" customHeight="1" x14ac:dyDescent="0.25">
      <c r="A33" s="81">
        <v>1936</v>
      </c>
      <c r="B33" s="82" t="s">
        <v>4</v>
      </c>
      <c r="C33" s="83">
        <v>97.3</v>
      </c>
      <c r="D33" s="82" t="s">
        <v>4</v>
      </c>
      <c r="E33" s="83">
        <v>6.8852459016393448</v>
      </c>
      <c r="F33" s="83">
        <v>2.5925925925925921</v>
      </c>
      <c r="G33" s="83">
        <f t="shared" si="0"/>
        <v>9.4778384942319374</v>
      </c>
      <c r="H33" s="83">
        <v>2.9936199397188084</v>
      </c>
      <c r="I33" s="83">
        <v>1.1475409836065573</v>
      </c>
      <c r="J33" s="236">
        <f t="shared" si="1"/>
        <v>110.9189994175573</v>
      </c>
      <c r="K33" s="193"/>
    </row>
    <row r="34" spans="1:11" ht="13.95" customHeight="1" x14ac:dyDescent="0.25">
      <c r="A34" s="81">
        <v>1937</v>
      </c>
      <c r="B34" s="82" t="s">
        <v>4</v>
      </c>
      <c r="C34" s="83">
        <v>96.4</v>
      </c>
      <c r="D34" s="82" t="s">
        <v>4</v>
      </c>
      <c r="E34" s="83">
        <v>6.1475409836065573</v>
      </c>
      <c r="F34" s="83">
        <v>2.5</v>
      </c>
      <c r="G34" s="83">
        <f t="shared" si="0"/>
        <v>8.6475409836065573</v>
      </c>
      <c r="H34" s="83">
        <v>2.5608677603912864</v>
      </c>
      <c r="I34" s="83">
        <v>0.98360655737704916</v>
      </c>
      <c r="J34" s="236">
        <f t="shared" si="1"/>
        <v>108.5920153013749</v>
      </c>
      <c r="K34" s="193"/>
    </row>
    <row r="35" spans="1:11" ht="13.95" customHeight="1" x14ac:dyDescent="0.25">
      <c r="A35" s="81">
        <v>1938</v>
      </c>
      <c r="B35" s="82" t="s">
        <v>4</v>
      </c>
      <c r="C35" s="83">
        <v>95.2</v>
      </c>
      <c r="D35" s="82" t="s">
        <v>4</v>
      </c>
      <c r="E35" s="83">
        <v>6.3114754098360661</v>
      </c>
      <c r="F35" s="83">
        <v>2.4074074074074074</v>
      </c>
      <c r="G35" s="83">
        <f t="shared" si="0"/>
        <v>8.7188828172434736</v>
      </c>
      <c r="H35" s="83">
        <v>2.6220964860035738</v>
      </c>
      <c r="I35" s="83">
        <v>1.2295081967213115</v>
      </c>
      <c r="J35" s="236">
        <f t="shared" si="1"/>
        <v>107.77048749996835</v>
      </c>
      <c r="K35" s="193"/>
    </row>
    <row r="36" spans="1:11" ht="13.95" customHeight="1" x14ac:dyDescent="0.25">
      <c r="A36" s="81">
        <v>1939</v>
      </c>
      <c r="B36" s="82" t="s">
        <v>4</v>
      </c>
      <c r="C36" s="83">
        <v>100.8</v>
      </c>
      <c r="D36" s="82" t="s">
        <v>4</v>
      </c>
      <c r="E36" s="83">
        <v>6.557377049180328</v>
      </c>
      <c r="F36" s="83">
        <v>2.6851851851851851</v>
      </c>
      <c r="G36" s="83">
        <f t="shared" si="0"/>
        <v>9.2425622343655132</v>
      </c>
      <c r="H36" s="83">
        <v>2.2683956900752613</v>
      </c>
      <c r="I36" s="83">
        <v>1.1475409836065573</v>
      </c>
      <c r="J36" s="236">
        <f t="shared" si="1"/>
        <v>113.45849890804733</v>
      </c>
      <c r="K36" s="193"/>
    </row>
    <row r="37" spans="1:11" ht="13.95" customHeight="1" x14ac:dyDescent="0.25">
      <c r="A37" s="81">
        <v>1940</v>
      </c>
      <c r="B37" s="82" t="s">
        <v>4</v>
      </c>
      <c r="C37" s="83">
        <v>95.7</v>
      </c>
      <c r="D37" s="82" t="s">
        <v>4</v>
      </c>
      <c r="E37" s="83">
        <v>6.4754098360655741</v>
      </c>
      <c r="F37" s="83">
        <v>2.6851851851851851</v>
      </c>
      <c r="G37" s="83">
        <f t="shared" si="0"/>
        <v>9.1605950212507601</v>
      </c>
      <c r="H37" s="83">
        <v>2.2611312650026165</v>
      </c>
      <c r="I37" s="83">
        <v>1.3114754098360657</v>
      </c>
      <c r="J37" s="236">
        <f t="shared" si="1"/>
        <v>108.43320169608944</v>
      </c>
      <c r="K37" s="193"/>
    </row>
    <row r="38" spans="1:11" ht="13.95" customHeight="1" x14ac:dyDescent="0.25">
      <c r="A38" s="84">
        <v>1941</v>
      </c>
      <c r="B38" s="85" t="s">
        <v>4</v>
      </c>
      <c r="C38" s="86">
        <v>104.3</v>
      </c>
      <c r="D38" s="85" t="s">
        <v>4</v>
      </c>
      <c r="E38" s="86">
        <v>7.0491803278688527</v>
      </c>
      <c r="F38" s="86">
        <v>3.7962962962962958</v>
      </c>
      <c r="G38" s="86">
        <f t="shared" si="0"/>
        <v>10.845476624165148</v>
      </c>
      <c r="H38" s="86">
        <v>1.7171566769541757</v>
      </c>
      <c r="I38" s="86">
        <v>1.3934426229508197</v>
      </c>
      <c r="J38" s="237">
        <f t="shared" si="1"/>
        <v>118.25607592407013</v>
      </c>
      <c r="K38" s="193"/>
    </row>
    <row r="39" spans="1:11" ht="13.95" customHeight="1" x14ac:dyDescent="0.25">
      <c r="A39" s="84">
        <v>1942</v>
      </c>
      <c r="B39" s="85" t="s">
        <v>4</v>
      </c>
      <c r="C39" s="86">
        <v>81.8</v>
      </c>
      <c r="D39" s="85" t="s">
        <v>4</v>
      </c>
      <c r="E39" s="86">
        <v>11.39344262295082</v>
      </c>
      <c r="F39" s="86">
        <v>4.3518518518518521</v>
      </c>
      <c r="G39" s="86">
        <f t="shared" si="0"/>
        <v>15.745294474802673</v>
      </c>
      <c r="H39" s="86">
        <v>2.4140000360965228</v>
      </c>
      <c r="I39" s="86">
        <v>1.2295081967213115</v>
      </c>
      <c r="J39" s="237">
        <f t="shared" si="1"/>
        <v>101.18880270762051</v>
      </c>
      <c r="K39" s="193"/>
    </row>
    <row r="40" spans="1:11" ht="13.95" customHeight="1" x14ac:dyDescent="0.25">
      <c r="A40" s="84">
        <v>1943</v>
      </c>
      <c r="B40" s="85" t="s">
        <v>4</v>
      </c>
      <c r="C40" s="86">
        <v>80.7</v>
      </c>
      <c r="D40" s="85" t="s">
        <v>4</v>
      </c>
      <c r="E40" s="86">
        <v>9.754098360655739</v>
      </c>
      <c r="F40" s="86">
        <v>3.981481481481481</v>
      </c>
      <c r="G40" s="86">
        <f t="shared" si="0"/>
        <v>13.73557984213722</v>
      </c>
      <c r="H40" s="86">
        <v>2.8666053025790967</v>
      </c>
      <c r="I40" s="86">
        <v>1.3934426229508197</v>
      </c>
      <c r="J40" s="237">
        <f t="shared" si="1"/>
        <v>98.695627767667148</v>
      </c>
      <c r="K40" s="193"/>
    </row>
    <row r="41" spans="1:11" ht="13.95" customHeight="1" x14ac:dyDescent="0.25">
      <c r="A41" s="84">
        <v>1944</v>
      </c>
      <c r="B41" s="85" t="s">
        <v>4</v>
      </c>
      <c r="C41" s="86">
        <v>89.5</v>
      </c>
      <c r="D41" s="85" t="s">
        <v>4</v>
      </c>
      <c r="E41" s="86">
        <v>9.5081967213114762</v>
      </c>
      <c r="F41" s="86">
        <v>3.6111111111111107</v>
      </c>
      <c r="G41" s="86">
        <f t="shared" si="0"/>
        <v>13.119307832422587</v>
      </c>
      <c r="H41" s="86">
        <v>2.9970039886656918</v>
      </c>
      <c r="I41" s="86">
        <v>1.3114754098360657</v>
      </c>
      <c r="J41" s="237">
        <f t="shared" si="1"/>
        <v>106.92778723092435</v>
      </c>
      <c r="K41" s="193"/>
    </row>
    <row r="42" spans="1:11" ht="13.95" customHeight="1" x14ac:dyDescent="0.25">
      <c r="A42" s="84">
        <v>1945</v>
      </c>
      <c r="B42" s="85" t="s">
        <v>4</v>
      </c>
      <c r="C42" s="86">
        <v>73.900000000000006</v>
      </c>
      <c r="D42" s="85" t="s">
        <v>4</v>
      </c>
      <c r="E42" s="86">
        <v>9.8360655737704921</v>
      </c>
      <c r="F42" s="86">
        <v>3.6111111111111107</v>
      </c>
      <c r="G42" s="86">
        <f t="shared" si="0"/>
        <v>13.447176684881603</v>
      </c>
      <c r="H42" s="86">
        <v>3.2263071453065502</v>
      </c>
      <c r="I42" s="86">
        <v>1.4754098360655739</v>
      </c>
      <c r="J42" s="237">
        <f t="shared" si="1"/>
        <v>92.048893666253733</v>
      </c>
      <c r="K42" s="193"/>
    </row>
    <row r="43" spans="1:11" ht="13.95" customHeight="1" x14ac:dyDescent="0.25">
      <c r="A43" s="81">
        <v>1946</v>
      </c>
      <c r="B43" s="82" t="s">
        <v>4</v>
      </c>
      <c r="C43" s="83">
        <v>75.099999999999994</v>
      </c>
      <c r="D43" s="82" t="s">
        <v>4</v>
      </c>
      <c r="E43" s="83">
        <v>9.754098360655739</v>
      </c>
      <c r="F43" s="83">
        <v>3.5185185185185182</v>
      </c>
      <c r="G43" s="83">
        <f t="shared" si="0"/>
        <v>13.272616879174258</v>
      </c>
      <c r="H43" s="83">
        <v>3.1121970148176219</v>
      </c>
      <c r="I43" s="83">
        <v>1.4754098360655739</v>
      </c>
      <c r="J43" s="236">
        <f t="shared" si="1"/>
        <v>92.96022373005745</v>
      </c>
      <c r="K43" s="193"/>
    </row>
    <row r="44" spans="1:11" ht="13.95" customHeight="1" x14ac:dyDescent="0.25">
      <c r="A44" s="81">
        <v>1947</v>
      </c>
      <c r="B44" s="82" t="s">
        <v>4</v>
      </c>
      <c r="C44" s="83">
        <v>95.1</v>
      </c>
      <c r="D44" s="82" t="s">
        <v>4</v>
      </c>
      <c r="E44" s="83">
        <v>10.491803278688526</v>
      </c>
      <c r="F44" s="83">
        <v>4.1666666666666661</v>
      </c>
      <c r="G44" s="83">
        <f t="shared" si="0"/>
        <v>14.658469945355192</v>
      </c>
      <c r="H44" s="83">
        <v>2.5556337646867728</v>
      </c>
      <c r="I44" s="83">
        <v>1.1475409836065573</v>
      </c>
      <c r="J44" s="236">
        <f t="shared" si="1"/>
        <v>113.46164469364852</v>
      </c>
      <c r="K44" s="193"/>
    </row>
    <row r="45" spans="1:11" ht="13.95" customHeight="1" x14ac:dyDescent="0.25">
      <c r="A45" s="81">
        <v>1948</v>
      </c>
      <c r="B45" s="82" t="s">
        <v>4</v>
      </c>
      <c r="C45" s="83">
        <v>94.1</v>
      </c>
      <c r="D45" s="82" t="s">
        <v>4</v>
      </c>
      <c r="E45" s="83">
        <v>6.8032786885245908</v>
      </c>
      <c r="F45" s="83">
        <v>3.7962962962962958</v>
      </c>
      <c r="G45" s="83">
        <f t="shared" si="0"/>
        <v>10.599574984820887</v>
      </c>
      <c r="H45" s="83">
        <v>1.7678271698521848</v>
      </c>
      <c r="I45" s="83">
        <v>1.0655737704918034</v>
      </c>
      <c r="J45" s="236">
        <f t="shared" si="1"/>
        <v>107.53297592516488</v>
      </c>
      <c r="K45" s="193"/>
    </row>
    <row r="46" spans="1:11" ht="13.95" customHeight="1" x14ac:dyDescent="0.25">
      <c r="A46" s="81">
        <v>1949</v>
      </c>
      <c r="B46" s="82" t="s">
        <v>4</v>
      </c>
      <c r="C46" s="83">
        <v>96.4</v>
      </c>
      <c r="D46" s="82" t="s">
        <v>4</v>
      </c>
      <c r="E46" s="83">
        <v>7.0491803278688527</v>
      </c>
      <c r="F46" s="83">
        <v>3.7962962962962958</v>
      </c>
      <c r="G46" s="83">
        <f t="shared" si="0"/>
        <v>10.845476624165148</v>
      </c>
      <c r="H46" s="83">
        <v>1.3463100330283178</v>
      </c>
      <c r="I46" s="83">
        <v>1.2295081967213115</v>
      </c>
      <c r="J46" s="236">
        <f t="shared" si="1"/>
        <v>109.82129485391478</v>
      </c>
      <c r="K46" s="193"/>
    </row>
    <row r="47" spans="1:11" ht="13.95" customHeight="1" x14ac:dyDescent="0.25">
      <c r="A47" s="81">
        <v>1950</v>
      </c>
      <c r="B47" s="82" t="s">
        <v>4</v>
      </c>
      <c r="C47" s="83">
        <v>100.6</v>
      </c>
      <c r="D47" s="82" t="s">
        <v>4</v>
      </c>
      <c r="E47" s="83">
        <v>7.5409836065573765</v>
      </c>
      <c r="F47" s="83">
        <v>4.1666666666666661</v>
      </c>
      <c r="G47" s="83">
        <f t="shared" si="0"/>
        <v>11.707650273224044</v>
      </c>
      <c r="H47" s="83">
        <v>1.0611023877849368</v>
      </c>
      <c r="I47" s="83">
        <v>1.3114754098360657</v>
      </c>
      <c r="J47" s="236">
        <f t="shared" si="1"/>
        <v>114.68022807084505</v>
      </c>
      <c r="K47" s="193"/>
    </row>
    <row r="48" spans="1:11" ht="13.95" customHeight="1" x14ac:dyDescent="0.25">
      <c r="A48" s="84">
        <v>1951</v>
      </c>
      <c r="B48" s="85" t="s">
        <v>4</v>
      </c>
      <c r="C48" s="86">
        <v>94</v>
      </c>
      <c r="D48" s="85" t="s">
        <v>4</v>
      </c>
      <c r="E48" s="86">
        <v>7.3770491803278686</v>
      </c>
      <c r="F48" s="86">
        <v>3.7962962962962958</v>
      </c>
      <c r="G48" s="86">
        <f t="shared" si="0"/>
        <v>11.173345476624164</v>
      </c>
      <c r="H48" s="86">
        <v>1.1335661559008789</v>
      </c>
      <c r="I48" s="86">
        <v>1.3934426229508197</v>
      </c>
      <c r="J48" s="237">
        <f t="shared" si="1"/>
        <v>107.70035425547586</v>
      </c>
      <c r="K48" s="193"/>
    </row>
    <row r="49" spans="1:29" ht="13.95" customHeight="1" x14ac:dyDescent="0.25">
      <c r="A49" s="84">
        <v>1952</v>
      </c>
      <c r="B49" s="85" t="s">
        <v>4</v>
      </c>
      <c r="C49" s="86">
        <v>97.1</v>
      </c>
      <c r="D49" s="85" t="s">
        <v>4</v>
      </c>
      <c r="E49" s="86">
        <v>7.1311475409836058</v>
      </c>
      <c r="F49" s="86">
        <v>3.6111111111111107</v>
      </c>
      <c r="G49" s="86">
        <f t="shared" si="0"/>
        <v>10.742258652094716</v>
      </c>
      <c r="H49" s="86">
        <v>0.77986535997256667</v>
      </c>
      <c r="I49" s="86">
        <v>1.3114754098360657</v>
      </c>
      <c r="J49" s="237">
        <f t="shared" si="1"/>
        <v>109.93359942190334</v>
      </c>
      <c r="K49" s="193"/>
    </row>
    <row r="50" spans="1:29" ht="13.95" customHeight="1" x14ac:dyDescent="0.25">
      <c r="A50" s="84">
        <v>1953</v>
      </c>
      <c r="B50" s="85" t="s">
        <v>4</v>
      </c>
      <c r="C50" s="86">
        <v>97.2</v>
      </c>
      <c r="D50" s="85" t="s">
        <v>4</v>
      </c>
      <c r="E50" s="86">
        <v>7.2131147540983616</v>
      </c>
      <c r="F50" s="86">
        <v>3.7037037037037033</v>
      </c>
      <c r="G50" s="86">
        <f t="shared" si="0"/>
        <v>10.916818457802066</v>
      </c>
      <c r="H50" s="86">
        <v>0.77986535997256667</v>
      </c>
      <c r="I50" s="86">
        <v>1.1475409836065573</v>
      </c>
      <c r="J50" s="237">
        <f t="shared" si="1"/>
        <v>110.04422480138119</v>
      </c>
      <c r="K50" s="193"/>
    </row>
    <row r="51" spans="1:29" ht="13.95" customHeight="1" x14ac:dyDescent="0.25">
      <c r="A51" s="84">
        <v>1954</v>
      </c>
      <c r="B51" s="85" t="s">
        <v>4</v>
      </c>
      <c r="C51" s="86">
        <v>97.2</v>
      </c>
      <c r="D51" s="85" t="s">
        <v>4</v>
      </c>
      <c r="E51" s="86">
        <v>7.2131147540983616</v>
      </c>
      <c r="F51" s="86">
        <v>3.7037037037037033</v>
      </c>
      <c r="G51" s="86">
        <f>SUM(D51:F51)</f>
        <v>10.916818457802066</v>
      </c>
      <c r="H51" s="86">
        <v>0.77986535997256667</v>
      </c>
      <c r="I51" s="86">
        <v>1.1475409836065573</v>
      </c>
      <c r="J51" s="237">
        <f>SUM(C51,G51,H51,I51)</f>
        <v>110.04422480138119</v>
      </c>
      <c r="K51" s="193"/>
    </row>
    <row r="52" spans="1:29" ht="13.95" customHeight="1" x14ac:dyDescent="0.25">
      <c r="A52" s="84">
        <v>1955</v>
      </c>
      <c r="B52" s="85" t="s">
        <v>4</v>
      </c>
      <c r="C52" s="86">
        <v>95.6</v>
      </c>
      <c r="D52" s="85" t="s">
        <v>4</v>
      </c>
      <c r="E52" s="86">
        <v>7.2131147540983616</v>
      </c>
      <c r="F52" s="86">
        <v>3.425925925925926</v>
      </c>
      <c r="G52" s="86">
        <f t="shared" si="0"/>
        <v>10.639040680024287</v>
      </c>
      <c r="H52" s="86">
        <v>0.71137220928763512</v>
      </c>
      <c r="I52" s="86">
        <v>1.0655737704918034</v>
      </c>
      <c r="J52" s="237">
        <f t="shared" si="1"/>
        <v>108.01598665980373</v>
      </c>
      <c r="K52" s="193"/>
    </row>
    <row r="53" spans="1:29" ht="13.95" customHeight="1" x14ac:dyDescent="0.25">
      <c r="A53" s="87">
        <v>1956</v>
      </c>
      <c r="B53" s="88" t="s">
        <v>4</v>
      </c>
      <c r="C53" s="89">
        <v>96.3</v>
      </c>
      <c r="D53" s="88" t="s">
        <v>4</v>
      </c>
      <c r="E53" s="89">
        <v>7.3770491803278686</v>
      </c>
      <c r="F53" s="89">
        <v>3.425925925925926</v>
      </c>
      <c r="G53" s="89">
        <f t="shared" si="0"/>
        <v>10.802975106253795</v>
      </c>
      <c r="H53" s="89">
        <v>0.63890844117169321</v>
      </c>
      <c r="I53" s="89">
        <v>1.1475409836065573</v>
      </c>
      <c r="J53" s="238">
        <f t="shared" si="1"/>
        <v>108.88942453103205</v>
      </c>
      <c r="K53" s="193"/>
    </row>
    <row r="54" spans="1:29" ht="13.95" customHeight="1" x14ac:dyDescent="0.25">
      <c r="A54" s="81">
        <v>1957</v>
      </c>
      <c r="B54" s="82" t="s">
        <v>4</v>
      </c>
      <c r="C54" s="83">
        <v>97.8</v>
      </c>
      <c r="D54" s="82" t="s">
        <v>4</v>
      </c>
      <c r="E54" s="83">
        <v>7.3770491803278686</v>
      </c>
      <c r="F54" s="83">
        <v>3.1481481481481479</v>
      </c>
      <c r="G54" s="83">
        <f t="shared" si="0"/>
        <v>10.525197328476017</v>
      </c>
      <c r="H54" s="83">
        <v>0.63890844117169321</v>
      </c>
      <c r="I54" s="83">
        <v>0.98360655737704916</v>
      </c>
      <c r="J54" s="236">
        <f t="shared" si="1"/>
        <v>109.94771232702475</v>
      </c>
      <c r="K54" s="193"/>
    </row>
    <row r="55" spans="1:29" ht="13.95" customHeight="1" x14ac:dyDescent="0.25">
      <c r="A55" s="81">
        <v>1958</v>
      </c>
      <c r="B55" s="82" t="s">
        <v>4</v>
      </c>
      <c r="C55" s="83">
        <v>95</v>
      </c>
      <c r="D55" s="82" t="s">
        <v>4</v>
      </c>
      <c r="E55" s="83">
        <v>7.2950819672131155</v>
      </c>
      <c r="F55" s="83">
        <v>2.9629629629629628</v>
      </c>
      <c r="G55" s="83">
        <f t="shared" si="0"/>
        <v>10.258044930176078</v>
      </c>
      <c r="H55" s="83">
        <v>0.63890844117169321</v>
      </c>
      <c r="I55" s="83">
        <v>0.98360655737704916</v>
      </c>
      <c r="J55" s="236">
        <f t="shared" si="1"/>
        <v>106.88055992872482</v>
      </c>
      <c r="K55" s="193"/>
    </row>
    <row r="56" spans="1:29" ht="13.95" customHeight="1" x14ac:dyDescent="0.25">
      <c r="A56" s="81">
        <v>1959</v>
      </c>
      <c r="B56" s="82" t="s">
        <v>4</v>
      </c>
      <c r="C56" s="83">
        <v>96.8</v>
      </c>
      <c r="D56" s="82" t="s">
        <v>4</v>
      </c>
      <c r="E56" s="83">
        <v>7.7868852459016393</v>
      </c>
      <c r="F56" s="83">
        <v>3.425925925925926</v>
      </c>
      <c r="G56" s="83">
        <f t="shared" si="0"/>
        <v>11.212811171827566</v>
      </c>
      <c r="H56" s="83">
        <v>0.64287905860270378</v>
      </c>
      <c r="I56" s="83">
        <v>1.1475409836065573</v>
      </c>
      <c r="J56" s="236">
        <f t="shared" si="1"/>
        <v>109.80323121403683</v>
      </c>
      <c r="K56" s="193"/>
    </row>
    <row r="57" spans="1:29" ht="13.95" customHeight="1" x14ac:dyDescent="0.25">
      <c r="A57" s="81">
        <v>1960</v>
      </c>
      <c r="B57" s="82" t="s">
        <v>4</v>
      </c>
      <c r="C57" s="83">
        <v>96.4</v>
      </c>
      <c r="D57" s="82" t="s">
        <v>4</v>
      </c>
      <c r="E57" s="83">
        <v>8.032786885245903</v>
      </c>
      <c r="F57" s="83">
        <v>3.6111111111111107</v>
      </c>
      <c r="G57" s="83">
        <f t="shared" si="0"/>
        <v>11.643897996357014</v>
      </c>
      <c r="H57" s="83">
        <v>0.57041529048676165</v>
      </c>
      <c r="I57" s="83">
        <v>1.1475409836065573</v>
      </c>
      <c r="J57" s="236">
        <f t="shared" si="1"/>
        <v>109.76185427045034</v>
      </c>
      <c r="K57" s="193"/>
    </row>
    <row r="58" spans="1:29" ht="13.95" customHeight="1" x14ac:dyDescent="0.25">
      <c r="A58" s="84">
        <v>1961</v>
      </c>
      <c r="B58" s="85" t="s">
        <v>4</v>
      </c>
      <c r="C58" s="86">
        <f>Sugar!P7</f>
        <v>97.600859351047404</v>
      </c>
      <c r="D58" s="85" t="s">
        <v>4</v>
      </c>
      <c r="E58" s="85">
        <v>8.278688524590164</v>
      </c>
      <c r="F58" s="85">
        <v>3.425925925925926</v>
      </c>
      <c r="G58" s="85">
        <f t="shared" si="0"/>
        <v>11.70461445051609</v>
      </c>
      <c r="H58" s="85">
        <v>0.56712148284512787</v>
      </c>
      <c r="I58" s="85">
        <v>1.1475409836065573</v>
      </c>
      <c r="J58" s="239">
        <f t="shared" si="1"/>
        <v>111.02013626801518</v>
      </c>
      <c r="K58" s="193"/>
    </row>
    <row r="59" spans="1:29" ht="13.95" customHeight="1" x14ac:dyDescent="0.25">
      <c r="A59" s="84">
        <v>1962</v>
      </c>
      <c r="B59" s="85" t="s">
        <v>4</v>
      </c>
      <c r="C59" s="86">
        <f>Sugar!P8</f>
        <v>97.797311688152448</v>
      </c>
      <c r="D59" s="85" t="s">
        <v>4</v>
      </c>
      <c r="E59" s="86">
        <v>8.6885245901639347</v>
      </c>
      <c r="F59" s="86">
        <v>3.425925925925926</v>
      </c>
      <c r="G59" s="86">
        <f>SUM(D59:F59)</f>
        <v>12.11445051608986</v>
      </c>
      <c r="H59" s="86">
        <v>0.4946577147291859</v>
      </c>
      <c r="I59" s="86">
        <v>1.0655737704918034</v>
      </c>
      <c r="J59" s="237">
        <f>SUM(C59,G59,H59,I59)</f>
        <v>111.4719936894633</v>
      </c>
      <c r="K59" s="193"/>
    </row>
    <row r="60" spans="1:29" ht="13.95" customHeight="1" x14ac:dyDescent="0.25">
      <c r="A60" s="84">
        <v>1963</v>
      </c>
      <c r="B60" s="85" t="s">
        <v>4</v>
      </c>
      <c r="C60" s="86">
        <f>Sugar!P9</f>
        <v>97.897920225319524</v>
      </c>
      <c r="D60" s="85" t="s">
        <v>4</v>
      </c>
      <c r="E60" s="86">
        <v>9.5081967213114762</v>
      </c>
      <c r="F60" s="86">
        <v>3.6111111111111107</v>
      </c>
      <c r="G60" s="86">
        <f>SUM(D60:F60)</f>
        <v>13.119307832422587</v>
      </c>
      <c r="H60" s="86">
        <v>0.4946577147291859</v>
      </c>
      <c r="I60" s="86">
        <v>1.1475409836065573</v>
      </c>
      <c r="J60" s="237">
        <f>SUM(C60,G60,H60,I60)</f>
        <v>112.65942675607786</v>
      </c>
      <c r="K60" s="193"/>
    </row>
    <row r="61" spans="1:29" ht="13.95" customHeight="1" x14ac:dyDescent="0.25">
      <c r="A61" s="84">
        <v>1964</v>
      </c>
      <c r="B61" s="85" t="s">
        <v>4</v>
      </c>
      <c r="C61" s="86">
        <f>Sugar!P10</f>
        <v>97.299141375326471</v>
      </c>
      <c r="D61" s="85" t="s">
        <v>4</v>
      </c>
      <c r="E61" s="86">
        <v>10.081967213114755</v>
      </c>
      <c r="F61" s="86">
        <v>4.3518518518518521</v>
      </c>
      <c r="G61" s="86">
        <f>SUM(D61:F61)</f>
        <v>14.433819064966606</v>
      </c>
      <c r="H61" s="86">
        <v>0.4946577147291859</v>
      </c>
      <c r="I61" s="86">
        <v>1.0655737704918034</v>
      </c>
      <c r="J61" s="237">
        <f>SUM(C61,G61,H61,I61)</f>
        <v>113.29319192551408</v>
      </c>
      <c r="K61" s="193"/>
    </row>
    <row r="62" spans="1:29" ht="14.4" customHeight="1" thickBot="1" x14ac:dyDescent="0.3">
      <c r="A62" s="233">
        <v>1965</v>
      </c>
      <c r="B62" s="234" t="s">
        <v>4</v>
      </c>
      <c r="C62" s="235">
        <f>Sugar!P11</f>
        <v>96.804407415638408</v>
      </c>
      <c r="D62" s="234" t="s">
        <v>4</v>
      </c>
      <c r="E62" s="235">
        <v>11.147540983606557</v>
      </c>
      <c r="F62" s="235">
        <v>4.1666666666666661</v>
      </c>
      <c r="G62" s="235">
        <f>SUM(D62:F62)</f>
        <v>15.314207650273223</v>
      </c>
      <c r="H62" s="235">
        <v>0.4946577147291859</v>
      </c>
      <c r="I62" s="235">
        <v>0.98360655737704916</v>
      </c>
      <c r="J62" s="240">
        <f>SUM(C62,G62,H62,I62)</f>
        <v>113.59687933801786</v>
      </c>
      <c r="K62" s="193"/>
    </row>
    <row r="63" spans="1:29" ht="15" customHeight="1" thickTop="1" x14ac:dyDescent="0.25">
      <c r="A63" s="25" t="s">
        <v>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" customHeight="1" x14ac:dyDescent="0.25">
      <c r="A64" s="228" t="s">
        <v>54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36"/>
      <c r="M64" s="36"/>
      <c r="N64" s="5"/>
      <c r="O64" s="5"/>
      <c r="P64" s="5"/>
      <c r="Q64" s="5"/>
    </row>
    <row r="65" spans="1:29" ht="15" customHeight="1" x14ac:dyDescent="0.25">
      <c r="A65" s="228" t="s">
        <v>55</v>
      </c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" customHeight="1" x14ac:dyDescent="0.25">
      <c r="A66" s="228" t="s">
        <v>56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" customHeight="1" x14ac:dyDescent="0.25">
      <c r="A67" s="228" t="s">
        <v>104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" customHeight="1" x14ac:dyDescent="0.25">
      <c r="A68" s="25" t="s">
        <v>92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2" customHeight="1" x14ac:dyDescent="0.2">
      <c r="A69" s="225"/>
      <c r="B69" s="226"/>
      <c r="C69" s="226"/>
      <c r="D69" s="226"/>
      <c r="E69" s="226"/>
      <c r="F69" s="226"/>
      <c r="G69" s="226"/>
      <c r="H69" s="226"/>
      <c r="I69" s="226"/>
      <c r="J69" s="226"/>
      <c r="K69" s="226"/>
    </row>
    <row r="70" spans="1:29" ht="12" customHeight="1" x14ac:dyDescent="0.25">
      <c r="A70" s="2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29" ht="12" customHeight="1" x14ac:dyDescent="0.25">
      <c r="A71" s="227"/>
      <c r="B71" s="224"/>
      <c r="C71" s="224"/>
      <c r="D71" s="224"/>
      <c r="E71" s="224"/>
      <c r="F71" s="224"/>
      <c r="G71" s="224"/>
      <c r="H71" s="224"/>
      <c r="I71" s="224"/>
      <c r="J71" s="224"/>
      <c r="K71" s="224"/>
    </row>
    <row r="72" spans="1:29" ht="12" customHeight="1" x14ac:dyDescent="0.25">
      <c r="A72" s="228"/>
      <c r="B72" s="224"/>
      <c r="C72" s="224"/>
      <c r="D72" s="224"/>
      <c r="E72" s="224"/>
      <c r="F72" s="224"/>
      <c r="G72" s="224"/>
      <c r="H72" s="224"/>
      <c r="I72" s="224"/>
      <c r="J72" s="224"/>
      <c r="K72" s="224"/>
    </row>
    <row r="73" spans="1:29" ht="12" customHeight="1" x14ac:dyDescent="0.25">
      <c r="A73" s="228"/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1:29" ht="12" customHeight="1" x14ac:dyDescent="0.25">
      <c r="A74" s="228"/>
      <c r="B74" s="224"/>
      <c r="C74" s="224"/>
      <c r="D74" s="224"/>
      <c r="E74" s="224"/>
      <c r="F74" s="224"/>
      <c r="G74" s="224"/>
      <c r="H74" s="224"/>
      <c r="I74" s="224"/>
      <c r="J74" s="224"/>
      <c r="K74" s="224"/>
    </row>
  </sheetData>
  <mergeCells count="1">
    <mergeCell ref="I1:J1"/>
  </mergeCells>
  <printOptions horizontalCentered="1" vertic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HN85"/>
  <sheetViews>
    <sheetView showZeros="0"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4.44140625" style="4" customWidth="1"/>
    <col min="5" max="5" width="13.88671875" style="4" customWidth="1"/>
    <col min="6" max="8" width="12.6640625" style="4" customWidth="1"/>
    <col min="9" max="9" width="14.44140625" style="4" customWidth="1"/>
    <col min="10" max="10" width="13.33203125" style="4" customWidth="1"/>
    <col min="11" max="11" width="15" style="4" customWidth="1"/>
    <col min="12" max="29" width="12.6640625" style="5" customWidth="1"/>
    <col min="30" max="16384" width="12.6640625" style="6"/>
  </cols>
  <sheetData>
    <row r="1" spans="1:222" s="27" customFormat="1" ht="16.95" customHeight="1" thickBot="1" x14ac:dyDescent="0.3">
      <c r="A1" s="297" t="s">
        <v>38</v>
      </c>
      <c r="B1" s="91"/>
      <c r="C1" s="91"/>
      <c r="D1" s="50"/>
      <c r="E1" s="51"/>
      <c r="F1" s="50"/>
      <c r="G1" s="51"/>
      <c r="H1" s="50"/>
      <c r="I1" s="51"/>
      <c r="J1" s="299" t="s">
        <v>46</v>
      </c>
      <c r="K1" s="299"/>
      <c r="L1" s="7"/>
      <c r="M1" s="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22" ht="21" customHeight="1" thickTop="1" x14ac:dyDescent="0.25">
      <c r="A2" s="55"/>
      <c r="B2" s="54"/>
      <c r="C2" s="263" t="s">
        <v>6</v>
      </c>
      <c r="D2" s="267"/>
      <c r="E2" s="267"/>
      <c r="F2" s="265"/>
      <c r="G2" s="265"/>
      <c r="H2" s="267"/>
      <c r="I2" s="268"/>
      <c r="J2" s="267"/>
      <c r="K2" s="268"/>
      <c r="L2" s="185"/>
    </row>
    <row r="3" spans="1:222" ht="48" customHeight="1" x14ac:dyDescent="0.25">
      <c r="A3" s="55" t="s">
        <v>0</v>
      </c>
      <c r="B3" s="54" t="s">
        <v>73</v>
      </c>
      <c r="C3" s="255" t="s">
        <v>75</v>
      </c>
      <c r="D3" s="256"/>
      <c r="E3" s="253" t="s">
        <v>7</v>
      </c>
      <c r="F3" s="253"/>
      <c r="G3" s="252"/>
      <c r="H3" s="252"/>
      <c r="I3" s="54" t="s">
        <v>74</v>
      </c>
      <c r="J3" s="53" t="s">
        <v>12</v>
      </c>
      <c r="K3" s="195" t="s">
        <v>102</v>
      </c>
      <c r="L3" s="185"/>
    </row>
    <row r="4" spans="1:222" ht="36" customHeight="1" x14ac:dyDescent="0.2">
      <c r="A4" s="43"/>
      <c r="B4" s="54"/>
      <c r="C4" s="58" t="s">
        <v>8</v>
      </c>
      <c r="D4" s="58" t="s">
        <v>88</v>
      </c>
      <c r="E4" s="60" t="s">
        <v>47</v>
      </c>
      <c r="F4" s="58" t="s">
        <v>10</v>
      </c>
      <c r="G4" s="63" t="s">
        <v>11</v>
      </c>
      <c r="H4" s="63" t="s">
        <v>101</v>
      </c>
      <c r="I4" s="53"/>
      <c r="J4" s="44"/>
      <c r="K4" s="45"/>
      <c r="L4" s="185"/>
    </row>
    <row r="5" spans="1:222" ht="15" customHeight="1" x14ac:dyDescent="0.25">
      <c r="A5" s="66"/>
      <c r="B5" s="64" t="s">
        <v>29</v>
      </c>
      <c r="C5" s="65" t="s">
        <v>118</v>
      </c>
      <c r="D5" s="65"/>
      <c r="E5" s="65"/>
      <c r="F5" s="65"/>
      <c r="G5" s="65"/>
      <c r="H5" s="65"/>
      <c r="I5" s="65"/>
      <c r="J5" s="65"/>
      <c r="K5" s="196"/>
      <c r="L5" s="243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</row>
    <row r="6" spans="1:222" ht="13.95" customHeight="1" x14ac:dyDescent="0.25">
      <c r="A6" s="67">
        <v>1966</v>
      </c>
      <c r="B6" s="68">
        <v>196.56</v>
      </c>
      <c r="C6" s="69">
        <f>((((SweetenersPerCap!C6/365)*16)*28.3495)/4.2)</f>
        <v>30.813847624676065</v>
      </c>
      <c r="D6" s="69">
        <f>((((SweetenersPerCap!D6/365)*16)*28.3495)/4.2)</f>
        <v>28.797988434276693</v>
      </c>
      <c r="E6" s="90" t="s">
        <v>4</v>
      </c>
      <c r="F6" s="69">
        <f>((((SweetenersPerCap!F6/365)*16)*28.3495)/4.2)</f>
        <v>2.8653942921976183</v>
      </c>
      <c r="G6" s="69">
        <f>((((SweetenersPerCap!G6/365)*16)*28.3495)/4.2)</f>
        <v>1.2489859499636409</v>
      </c>
      <c r="H6" s="69">
        <f>((((SweetenersPerCap!H6/365)*16)*28.3495)/4.2)</f>
        <v>4.1143802421612587</v>
      </c>
      <c r="I6" s="69">
        <f>((((SweetenersPerCap!I6/365)*16)*28.3495)/4.2)</f>
        <v>0.20773380421129928</v>
      </c>
      <c r="J6" s="69">
        <f>((((SweetenersPerCap!J6/365)*16)*28.3495)/4.2)</f>
        <v>0.29504221467691782</v>
      </c>
      <c r="K6" s="180">
        <f>((((SweetenersPerCap!K6/365)*16)*28.3495)/4.2)</f>
        <v>33.41514469532617</v>
      </c>
      <c r="L6" s="185"/>
    </row>
    <row r="7" spans="1:222" ht="13.95" customHeight="1" x14ac:dyDescent="0.25">
      <c r="A7" s="67">
        <v>1967</v>
      </c>
      <c r="B7" s="68">
        <v>198.71199999999999</v>
      </c>
      <c r="C7" s="69">
        <f>((((SweetenersPerCap!C7/365)*16)*28.3495)/4.2)</f>
        <v>31.191890832407537</v>
      </c>
      <c r="D7" s="69">
        <f>((((SweetenersPerCap!D7/365)*16)*28.3495)/4.2)</f>
        <v>29.151299843371536</v>
      </c>
      <c r="E7" s="69">
        <f>((((SweetenersPerCap!E7/365)*16)*28.3495)/4.2)</f>
        <v>8.9340913211020268E-3</v>
      </c>
      <c r="F7" s="69">
        <f>((((SweetenersPerCap!F7/365)*16)*28.3495)/4.2)</f>
        <v>2.9298873029982748</v>
      </c>
      <c r="G7" s="69">
        <f>((((SweetenersPerCap!G7/365)*16)*28.3495)/4.2)</f>
        <v>1.2741086314850021</v>
      </c>
      <c r="H7" s="69">
        <f>((((SweetenersPerCap!H7/365)*16)*28.3495)/4.2)</f>
        <v>4.2129300258043791</v>
      </c>
      <c r="I7" s="69">
        <f>((((SweetenersPerCap!I7/365)*16)*28.3495)/4.2)</f>
        <v>0.14890152201836712</v>
      </c>
      <c r="J7" s="69">
        <f>((((SweetenersPerCap!J7/365)*16)*28.3495)/4.2)</f>
        <v>0.26504470919269346</v>
      </c>
      <c r="K7" s="180">
        <f>((((SweetenersPerCap!K7/365)*16)*28.3495)/4.2)</f>
        <v>33.778176100386972</v>
      </c>
      <c r="L7" s="185"/>
    </row>
    <row r="8" spans="1:222" ht="13.95" customHeight="1" x14ac:dyDescent="0.25">
      <c r="A8" s="67">
        <v>1968</v>
      </c>
      <c r="B8" s="68">
        <v>200.70599999999999</v>
      </c>
      <c r="C8" s="69">
        <f>((((SweetenersPerCap!C8/365)*16)*28.3495)/4.2)</f>
        <v>31.418618382783922</v>
      </c>
      <c r="D8" s="69">
        <f>((((SweetenersPerCap!D8/365)*16)*28.3495)/4.2)</f>
        <v>29.363194750265343</v>
      </c>
      <c r="E8" s="69">
        <f>((((SweetenersPerCap!E8/365)*16)*28.3495)/4.2)</f>
        <v>4.4226658759549432E-2</v>
      </c>
      <c r="F8" s="69">
        <f>((((SweetenersPerCap!F8/365)*16)*28.3495)/4.2)</f>
        <v>3.038588309989525</v>
      </c>
      <c r="G8" s="69">
        <f>((((SweetenersPerCap!G8/365)*16)*28.3495)/4.2)</f>
        <v>1.3076997430901927</v>
      </c>
      <c r="H8" s="69">
        <f>((((SweetenersPerCap!H8/365)*16)*28.3495)/4.2)</f>
        <v>4.3905147118392671</v>
      </c>
      <c r="I8" s="69">
        <f>((((SweetenersPerCap!I8/365)*16)*28.3495)/4.2)</f>
        <v>0.20639107421123071</v>
      </c>
      <c r="J8" s="69">
        <f>((((SweetenersPerCap!J8/365)*16)*28.3495)/4.2)</f>
        <v>0.26535995255729661</v>
      </c>
      <c r="K8" s="180">
        <f>((((SweetenersPerCap!K8/365)*16)*28.3495)/4.2)</f>
        <v>34.225460488873139</v>
      </c>
      <c r="L8" s="185"/>
    </row>
    <row r="9" spans="1:222" ht="13.95" customHeight="1" x14ac:dyDescent="0.25">
      <c r="A9" s="67">
        <v>1969</v>
      </c>
      <c r="B9" s="68">
        <v>202.67699999999999</v>
      </c>
      <c r="C9" s="69">
        <f>((((SweetenersPerCap!C9/365)*16)*28.3495)/4.2)</f>
        <v>31.971490175430436</v>
      </c>
      <c r="D9" s="69">
        <f>((((SweetenersPerCap!D9/365)*16)*28.3495)/4.2)</f>
        <v>29.879897360215356</v>
      </c>
      <c r="E9" s="69">
        <f>((((SweetenersPerCap!E9/365)*16)*28.3495)/4.2)</f>
        <v>9.6352436145132808E-2</v>
      </c>
      <c r="F9" s="69">
        <f>((((SweetenersPerCap!F9/365)*16)*28.3495)/4.2)</f>
        <v>3.0976431157675086</v>
      </c>
      <c r="G9" s="69">
        <f>((((SweetenersPerCap!G9/365)*16)*28.3495)/4.2)</f>
        <v>1.3399966876367002</v>
      </c>
      <c r="H9" s="69">
        <f>((((SweetenersPerCap!H9/365)*16)*28.3495)/4.2)</f>
        <v>4.5339922395493417</v>
      </c>
      <c r="I9" s="69">
        <f>((((SweetenersPerCap!I9/365)*16)*28.3495)/4.2)</f>
        <v>0.17810601832888187</v>
      </c>
      <c r="J9" s="69">
        <f>((((SweetenersPerCap!J9/365)*16)*28.3495)/4.2)</f>
        <v>0.29489685001995192</v>
      </c>
      <c r="K9" s="180">
        <f>((((SweetenersPerCap!K9/365)*16)*28.3495)/4.2)</f>
        <v>34.88689246811353</v>
      </c>
      <c r="L9" s="185"/>
    </row>
    <row r="10" spans="1:222" ht="13.95" customHeight="1" x14ac:dyDescent="0.25">
      <c r="A10" s="67">
        <v>1970</v>
      </c>
      <c r="B10" s="68">
        <v>205.05199999999999</v>
      </c>
      <c r="C10" s="69">
        <f>((((SweetenersPerCap!C10/365)*16)*28.3495)/4.2)</f>
        <v>32.215890633898873</v>
      </c>
      <c r="D10" s="69">
        <f>((((SweetenersPerCap!D10/365)*16)*28.3495)/4.2)</f>
        <v>30.108309003643797</v>
      </c>
      <c r="E10" s="69">
        <f>((((SweetenersPerCap!E10/365)*16)*28.3495)/4.2)</f>
        <v>0.16214058397103329</v>
      </c>
      <c r="F10" s="69">
        <f>((((SweetenersPerCap!F10/365)*16)*28.3495)/4.2)</f>
        <v>3.1800061722396968</v>
      </c>
      <c r="G10" s="69">
        <f>((((SweetenersPerCap!G10/365)*16)*28.3495)/4.2)</f>
        <v>1.3597224136829451</v>
      </c>
      <c r="H10" s="69">
        <f>((((SweetenersPerCap!H10/365)*16)*28.3495)/4.2)</f>
        <v>4.7018691698936754</v>
      </c>
      <c r="I10" s="69">
        <f>((((SweetenersPerCap!I10/365)*16)*28.3495)/4.2)</f>
        <v>0.14718359064130093</v>
      </c>
      <c r="J10" s="69">
        <f>((((SweetenersPerCap!J10/365)*16)*28.3495)/4.2)</f>
        <v>0.29725313404027442</v>
      </c>
      <c r="K10" s="180">
        <f>((((SweetenersPerCap!K10/365)*16)*28.3495)/4.2)</f>
        <v>35.254614898219053</v>
      </c>
      <c r="L10" s="18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</row>
    <row r="11" spans="1:222" ht="13.95" customHeight="1" x14ac:dyDescent="0.25">
      <c r="A11" s="71">
        <v>1971</v>
      </c>
      <c r="B11" s="72">
        <v>207.661</v>
      </c>
      <c r="C11" s="73">
        <f>((((SweetenersPerCap!C11/365)*16)*28.3495)/4.2)</f>
        <v>32.329782753178947</v>
      </c>
      <c r="D11" s="73">
        <f>((((SweetenersPerCap!D11/365)*16)*28.3495)/4.2)</f>
        <v>30.214750236615831</v>
      </c>
      <c r="E11" s="73">
        <f>((((SweetenersPerCap!E11/365)*16)*28.3495)/4.2)</f>
        <v>0.24402002001372133</v>
      </c>
      <c r="F11" s="73">
        <f>((((SweetenersPerCap!F11/365)*16)*28.3495)/4.2)</f>
        <v>3.3145254986594237</v>
      </c>
      <c r="G11" s="73">
        <f>((((SweetenersPerCap!G11/365)*16)*28.3495)/4.2)</f>
        <v>1.3728830134936316</v>
      </c>
      <c r="H11" s="73">
        <f>((((SweetenersPerCap!H11/365)*16)*28.3495)/4.2)</f>
        <v>4.9314285321667768</v>
      </c>
      <c r="I11" s="73">
        <f>((((SweetenersPerCap!I11/365)*16)*28.3495)/4.2)</f>
        <v>0.14818410781536404</v>
      </c>
      <c r="J11" s="73">
        <f>((((SweetenersPerCap!J11/365)*16)*28.3495)/4.2)</f>
        <v>0.2650215774390165</v>
      </c>
      <c r="K11" s="179">
        <f>((((SweetenersPerCap!K11/365)*16)*28.3495)/4.2)</f>
        <v>35.559384454036987</v>
      </c>
      <c r="L11" s="18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</row>
    <row r="12" spans="1:222" ht="13.95" customHeight="1" x14ac:dyDescent="0.25">
      <c r="A12" s="71">
        <v>1972</v>
      </c>
      <c r="B12" s="72">
        <v>209.89599999999999</v>
      </c>
      <c r="C12" s="73">
        <f>((((SweetenersPerCap!C12/365)*16)*28.3495)/4.2)</f>
        <v>32.385878773101453</v>
      </c>
      <c r="D12" s="73">
        <f>((((SweetenersPerCap!D12/365)*16)*28.3495)/4.2)</f>
        <v>30.267176423459308</v>
      </c>
      <c r="E12" s="73">
        <f>((((SweetenersPerCap!E12/365)*16)*28.3495)/4.2)</f>
        <v>0.34159260272094832</v>
      </c>
      <c r="F12" s="73">
        <f>((((SweetenersPerCap!F12/365)*16)*28.3495)/4.2)</f>
        <v>3.544805284354037</v>
      </c>
      <c r="G12" s="73">
        <f>((((SweetenersPerCap!G12/365)*16)*28.3495)/4.2)</f>
        <v>1.366042963929504</v>
      </c>
      <c r="H12" s="73">
        <f>((((SweetenersPerCap!H12/365)*16)*28.3495)/4.2)</f>
        <v>5.2524408510044891</v>
      </c>
      <c r="I12" s="73">
        <f>((((SweetenersPerCap!I12/365)*16)*28.3495)/4.2)</f>
        <v>0.14660622409691615</v>
      </c>
      <c r="J12" s="73">
        <f>((((SweetenersPerCap!J12/365)*16)*28.3495)/4.2)</f>
        <v>0.2960317986572345</v>
      </c>
      <c r="K12" s="179">
        <f>((((SweetenersPerCap!K12/365)*16)*28.3495)/4.2)</f>
        <v>35.962255297217951</v>
      </c>
      <c r="L12" s="18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</row>
    <row r="13" spans="1:222" ht="13.95" customHeight="1" x14ac:dyDescent="0.25">
      <c r="A13" s="71">
        <v>1973</v>
      </c>
      <c r="B13" s="72">
        <v>211.90899999999999</v>
      </c>
      <c r="C13" s="73">
        <f>((((SweetenersPerCap!C13/365)*16)*28.3495)/4.2)</f>
        <v>31.916264663778602</v>
      </c>
      <c r="D13" s="73">
        <f>((((SweetenersPerCap!D13/365)*16)*28.3495)/4.2)</f>
        <v>29.828284732503363</v>
      </c>
      <c r="E13" s="73">
        <f>((((SweetenersPerCap!E13/365)*16)*28.3495)/4.2)</f>
        <v>0.61015709138615593</v>
      </c>
      <c r="F13" s="73">
        <f>((((SweetenersPerCap!F13/365)*16)*28.3495)/4.2)</f>
        <v>3.8662460734839481</v>
      </c>
      <c r="G13" s="73">
        <f>((((SweetenersPerCap!G13/365)*16)*28.3495)/4.2)</f>
        <v>1.3667500145949056</v>
      </c>
      <c r="H13" s="73">
        <f>((((SweetenersPerCap!H13/365)*16)*28.3495)/4.2)</f>
        <v>5.84315317946501</v>
      </c>
      <c r="I13" s="73">
        <f>((((SweetenersPerCap!I13/365)*16)*28.3495)/4.2)</f>
        <v>0.1480061271485052</v>
      </c>
      <c r="J13" s="73">
        <f>((((SweetenersPerCap!J13/365)*16)*28.3495)/4.2)</f>
        <v>0.26529400149260363</v>
      </c>
      <c r="K13" s="179">
        <f>((((SweetenersPerCap!K13/365)*16)*28.3495)/4.2)</f>
        <v>36.084738040609487</v>
      </c>
      <c r="L13" s="18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</row>
    <row r="14" spans="1:222" ht="13.95" customHeight="1" x14ac:dyDescent="0.25">
      <c r="A14" s="71">
        <v>1974</v>
      </c>
      <c r="B14" s="72">
        <v>213.85400000000001</v>
      </c>
      <c r="C14" s="73">
        <f>((((SweetenersPerCap!C14/365)*16)*28.3495)/4.2)</f>
        <v>30.286676248100957</v>
      </c>
      <c r="D14" s="73">
        <f>((((SweetenersPerCap!D14/365)*16)*28.3495)/4.2)</f>
        <v>28.305304904767247</v>
      </c>
      <c r="E14" s="73">
        <f>((((SweetenersPerCap!E14/365)*16)*28.3495)/4.2)</f>
        <v>0.8173999366082616</v>
      </c>
      <c r="F14" s="73">
        <f>((((SweetenersPerCap!F14/365)*16)*28.3495)/4.2)</f>
        <v>4.0967703613729762</v>
      </c>
      <c r="G14" s="73">
        <f>((((SweetenersPerCap!G14/365)*16)*28.3495)/4.2)</f>
        <v>1.3457965530567755</v>
      </c>
      <c r="H14" s="73">
        <f>((((SweetenersPerCap!H14/365)*16)*28.3495)/4.2)</f>
        <v>6.2599668510380138</v>
      </c>
      <c r="I14" s="73">
        <f>((((SweetenersPerCap!I14/365)*16)*28.3495)/4.2)</f>
        <v>0.11898831234977993</v>
      </c>
      <c r="J14" s="73">
        <f>((((SweetenersPerCap!J14/365)*16)*28.3495)/4.2)</f>
        <v>0.20753775409845332</v>
      </c>
      <c r="K14" s="179">
        <f>((((SweetenersPerCap!K14/365)*16)*28.3495)/4.2)</f>
        <v>34.891797822253494</v>
      </c>
      <c r="L14" s="18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</row>
    <row r="15" spans="1:222" ht="13.95" customHeight="1" x14ac:dyDescent="0.25">
      <c r="A15" s="71">
        <v>1975</v>
      </c>
      <c r="B15" s="72">
        <v>215.97300000000001</v>
      </c>
      <c r="C15" s="73">
        <f>((((SweetenersPerCap!C15/365)*16)*28.3495)/4.2)</f>
        <v>28.227688205897806</v>
      </c>
      <c r="D15" s="73">
        <f>((((SweetenersPerCap!D15/365)*16)*28.3495)/4.2)</f>
        <v>26.381017014857758</v>
      </c>
      <c r="E15" s="73">
        <f>((((SweetenersPerCap!E15/365)*16)*28.3495)/4.2)</f>
        <v>1.443675548472575</v>
      </c>
      <c r="F15" s="73">
        <f>((((SweetenersPerCap!F15/365)*16)*28.3495)/4.2)</f>
        <v>4.1500229653443936</v>
      </c>
      <c r="G15" s="73">
        <f>((((SweetenersPerCap!G15/365)*16)*28.3495)/4.2)</f>
        <v>1.2962652011818454</v>
      </c>
      <c r="H15" s="73">
        <f>((((SweetenersPerCap!H15/365)*16)*28.3495)/4.2)</f>
        <v>6.8899637149988129</v>
      </c>
      <c r="I15" s="73">
        <f>((((SweetenersPerCap!I15/365)*16)*28.3495)/4.2)</f>
        <v>0.11782086904034224</v>
      </c>
      <c r="J15" s="73">
        <f>((((SweetenersPerCap!J15/365)*16)*28.3495)/4.2)</f>
        <v>0.29592218270597576</v>
      </c>
      <c r="K15" s="179">
        <f>((((SweetenersPerCap!K15/365)*16)*28.3495)/4.2)</f>
        <v>33.684723781602891</v>
      </c>
      <c r="L15" s="18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</row>
    <row r="16" spans="1:222" ht="13.95" customHeight="1" x14ac:dyDescent="0.25">
      <c r="A16" s="67">
        <v>1976</v>
      </c>
      <c r="B16" s="68">
        <v>218.035</v>
      </c>
      <c r="C16" s="69">
        <f>((((SweetenersPerCap!C16/365)*16)*28.3495)/4.2)</f>
        <v>29.564770804450369</v>
      </c>
      <c r="D16" s="69">
        <f>((((SweetenersPerCap!D16/365)*16)*28.3495)/4.2)</f>
        <v>27.630626920047067</v>
      </c>
      <c r="E16" s="69">
        <f>((((SweetenersPerCap!E16/365)*16)*28.3495)/4.2)</f>
        <v>2.1229954663622799</v>
      </c>
      <c r="F16" s="69">
        <f>((((SweetenersPerCap!F16/365)*16)*28.3495)/4.2)</f>
        <v>4.1088863609349779</v>
      </c>
      <c r="G16" s="69">
        <f>((((SweetenersPerCap!G16/365)*16)*28.3495)/4.2)</f>
        <v>1.2263422418326311</v>
      </c>
      <c r="H16" s="69">
        <f>((((SweetenersPerCap!H16/365)*16)*28.3495)/4.2)</f>
        <v>7.4582240691298889</v>
      </c>
      <c r="I16" s="69">
        <f>((((SweetenersPerCap!I16/365)*16)*28.3495)/4.2)</f>
        <v>0.11942072114163374</v>
      </c>
      <c r="J16" s="69">
        <f>((((SweetenersPerCap!J16/365)*16)*28.3495)/4.2)</f>
        <v>0.27141072986734943</v>
      </c>
      <c r="K16" s="180">
        <f>((((SweetenersPerCap!K16/365)*16)*28.3495)/4.2)</f>
        <v>35.479682440185947</v>
      </c>
      <c r="L16" s="18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</row>
    <row r="17" spans="1:222" ht="13.95" customHeight="1" x14ac:dyDescent="0.25">
      <c r="A17" s="67">
        <v>1977</v>
      </c>
      <c r="B17" s="68">
        <v>220.23899999999998</v>
      </c>
      <c r="C17" s="69">
        <f>((((SweetenersPerCap!C17/365)*16)*28.3495)/4.2)</f>
        <v>29.822417926120213</v>
      </c>
      <c r="D17" s="69">
        <f>((((SweetenersPerCap!D17/365)*16)*28.3495)/4.2)</f>
        <v>27.871418622542254</v>
      </c>
      <c r="E17" s="69">
        <f>((((SweetenersPerCap!E17/365)*16)*28.3495)/4.2)</f>
        <v>2.8398266132750472</v>
      </c>
      <c r="F17" s="69">
        <f>((((SweetenersPerCap!F17/365)*16)*28.3495)/4.2)</f>
        <v>4.0765819879949134</v>
      </c>
      <c r="G17" s="69">
        <f>((((SweetenersPerCap!G17/365)*16)*28.3495)/4.2)</f>
        <v>1.151388769290713</v>
      </c>
      <c r="H17" s="69">
        <f>((((SweetenersPerCap!H17/365)*16)*28.3495)/4.2)</f>
        <v>8.0677973705606743</v>
      </c>
      <c r="I17" s="69">
        <f>((((SweetenersPerCap!I17/365)*16)*28.3495)/4.2)</f>
        <v>0.11822564093605634</v>
      </c>
      <c r="J17" s="69">
        <f>((((SweetenersPerCap!J17/365)*16)*28.3495)/4.2)</f>
        <v>0.26869463849103714</v>
      </c>
      <c r="K17" s="180">
        <f>((((SweetenersPerCap!K17/365)*16)*28.3495)/4.2)</f>
        <v>36.326136272530022</v>
      </c>
      <c r="L17" s="18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</row>
    <row r="18" spans="1:222" ht="13.95" customHeight="1" x14ac:dyDescent="0.25">
      <c r="A18" s="67">
        <v>1978</v>
      </c>
      <c r="B18" s="68">
        <v>222.58500000000001</v>
      </c>
      <c r="C18" s="69">
        <f>((((SweetenersPerCap!C18/365)*16)*28.3495)/4.2)</f>
        <v>28.949784220899296</v>
      </c>
      <c r="D18" s="69">
        <f>((((SweetenersPerCap!D18/365)*16)*28.3495)/4.2)</f>
        <v>27.055873103644203</v>
      </c>
      <c r="E18" s="69">
        <f>((((SweetenersPerCap!E18/365)*16)*28.3495)/4.2)</f>
        <v>3.1859246007670352</v>
      </c>
      <c r="F18" s="69">
        <f>((((SweetenersPerCap!F18/365)*16)*28.3495)/4.2)</f>
        <v>4.1230272584624013</v>
      </c>
      <c r="G18" s="69">
        <f>((((SweetenersPerCap!G18/365)*16)*28.3495)/4.2)</f>
        <v>1.0909700527899939</v>
      </c>
      <c r="H18" s="69">
        <f>((((SweetenersPerCap!H18/365)*16)*28.3495)/4.2)</f>
        <v>8.3999219120194297</v>
      </c>
      <c r="I18" s="69">
        <f>((((SweetenersPerCap!I18/365)*16)*28.3495)/4.2)</f>
        <v>0.11963819358439423</v>
      </c>
      <c r="J18" s="69">
        <f>((((SweetenersPerCap!J18/365)*16)*28.3495)/4.2)</f>
        <v>0.31903518289171789</v>
      </c>
      <c r="K18" s="180">
        <f>((((SweetenersPerCap!K18/365)*16)*28.3495)/4.2)</f>
        <v>35.89446839213975</v>
      </c>
      <c r="L18" s="18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</row>
    <row r="19" spans="1:222" ht="13.95" customHeight="1" x14ac:dyDescent="0.25">
      <c r="A19" s="67">
        <v>1979</v>
      </c>
      <c r="B19" s="68">
        <v>225.05500000000001</v>
      </c>
      <c r="C19" s="69">
        <f>((((SweetenersPerCap!C19/365)*16)*28.3495)/4.2)</f>
        <v>28.282341026067655</v>
      </c>
      <c r="D19" s="69">
        <f>((((SweetenersPerCap!D19/365)*16)*28.3495)/4.2)</f>
        <v>26.432094416885658</v>
      </c>
      <c r="E19" s="69">
        <f>((((SweetenersPerCap!E19/365)*16)*28.3495)/4.2)</f>
        <v>4.3643651610791832</v>
      </c>
      <c r="F19" s="69">
        <f>((((SweetenersPerCap!F19/365)*16)*28.3495)/4.2)</f>
        <v>3.9946236414051599</v>
      </c>
      <c r="G19" s="69">
        <f>((((SweetenersPerCap!G19/365)*16)*28.3495)/4.2)</f>
        <v>1.0485606940322758</v>
      </c>
      <c r="H19" s="69">
        <f>((((SweetenersPerCap!H19/365)*16)*28.3495)/4.2)</f>
        <v>9.4075494965166193</v>
      </c>
      <c r="I19" s="69">
        <f>((((SweetenersPerCap!I19/365)*16)*28.3495)/4.2)</f>
        <v>0.1156957052014668</v>
      </c>
      <c r="J19" s="69">
        <f>((((SweetenersPerCap!J19/365)*16)*28.3495)/4.2)</f>
        <v>0.30764539792208218</v>
      </c>
      <c r="K19" s="180">
        <f>((((SweetenersPerCap!K19/365)*16)*28.3495)/4.2)</f>
        <v>36.262985016525825</v>
      </c>
      <c r="L19" s="18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</row>
    <row r="20" spans="1:222" ht="13.95" customHeight="1" x14ac:dyDescent="0.25">
      <c r="A20" s="67">
        <v>1980</v>
      </c>
      <c r="B20" s="68">
        <v>227.726</v>
      </c>
      <c r="C20" s="69">
        <f>((((SweetenersPerCap!C20/365)*16)*28.3495)/4.2)</f>
        <v>26.477207044441474</v>
      </c>
      <c r="D20" s="69">
        <f>((((SweetenersPerCap!D20/365)*16)*28.3495)/4.2)</f>
        <v>24.745053312562124</v>
      </c>
      <c r="E20" s="69">
        <f>((((SweetenersPerCap!E20/365)*16)*28.3495)/4.2)</f>
        <v>5.6087146562018546</v>
      </c>
      <c r="F20" s="69">
        <f>((((SweetenersPerCap!F20/365)*16)*28.3495)/4.2)</f>
        <v>3.8247077872431334</v>
      </c>
      <c r="G20" s="69">
        <f>((((SweetenersPerCap!G20/365)*16)*28.3495)/4.2)</f>
        <v>1.0222998020320353</v>
      </c>
      <c r="H20" s="69">
        <f>((((SweetenersPerCap!H20/365)*16)*28.3495)/4.2)</f>
        <v>10.455722245477022</v>
      </c>
      <c r="I20" s="69">
        <f>((((SweetenersPerCap!I20/365)*16)*28.3495)/4.2)</f>
        <v>0.12993035157739458</v>
      </c>
      <c r="J20" s="69">
        <f>((((SweetenersPerCap!J20/365)*16)*28.3495)/4.2)</f>
        <v>0.24393903787249524</v>
      </c>
      <c r="K20" s="180">
        <f>((((SweetenersPerCap!K20/365)*16)*28.3495)/4.2)</f>
        <v>35.574644947489034</v>
      </c>
      <c r="L20" s="18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</row>
    <row r="21" spans="1:222" ht="13.95" customHeight="1" x14ac:dyDescent="0.25">
      <c r="A21" s="71">
        <v>1981</v>
      </c>
      <c r="B21" s="72">
        <v>229.96600000000001</v>
      </c>
      <c r="C21" s="73">
        <f>((((SweetenersPerCap!C21/365)*16)*28.3495)/4.2)</f>
        <v>25.138519997558955</v>
      </c>
      <c r="D21" s="73">
        <f>((((SweetenersPerCap!D21/365)*16)*28.3495)/4.2)</f>
        <v>23.493943922952294</v>
      </c>
      <c r="E21" s="73">
        <f>((((SweetenersPerCap!E21/365)*16)*28.3495)/4.2)</f>
        <v>6.7562639215452105</v>
      </c>
      <c r="F21" s="73">
        <f>((((SweetenersPerCap!F21/365)*16)*28.3495)/4.2)</f>
        <v>3.824189956405196</v>
      </c>
      <c r="G21" s="73">
        <f>((((SweetenersPerCap!G21/365)*16)*28.3495)/4.2)</f>
        <v>1.0022984480549915</v>
      </c>
      <c r="H21" s="73">
        <f>((((SweetenersPerCap!H21/365)*16)*28.3495)/4.2)</f>
        <v>11.582752326005398</v>
      </c>
      <c r="I21" s="73">
        <f>((((SweetenersPerCap!I21/365)*16)*28.3495)/4.2)</f>
        <v>0.11837157538005036</v>
      </c>
      <c r="J21" s="73">
        <f>((((SweetenersPerCap!J21/365)*16)*28.3495)/4.2)</f>
        <v>0.24775685386067933</v>
      </c>
      <c r="K21" s="179">
        <f>((((SweetenersPerCap!K21/365)*16)*28.3495)/4.2)</f>
        <v>35.442824678198427</v>
      </c>
      <c r="L21" s="18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</row>
    <row r="22" spans="1:222" ht="13.95" customHeight="1" x14ac:dyDescent="0.25">
      <c r="A22" s="71">
        <v>1982</v>
      </c>
      <c r="B22" s="72">
        <v>232.18799999999999</v>
      </c>
      <c r="C22" s="73">
        <f>((((SweetenersPerCap!C22/365)*16)*28.3495)/4.2)</f>
        <v>23.32796842507372</v>
      </c>
      <c r="D22" s="73">
        <f>((((SweetenersPerCap!D22/365)*16)*28.3495)/4.2)</f>
        <v>21.801839649601607</v>
      </c>
      <c r="E22" s="73">
        <f>((((SweetenersPerCap!E22/365)*16)*28.3495)/4.2)</f>
        <v>7.8754927701132242</v>
      </c>
      <c r="F22" s="73">
        <f>((((SweetenersPerCap!F22/365)*16)*28.3495)/4.2)</f>
        <v>3.7702729853468835</v>
      </c>
      <c r="G22" s="73">
        <f>((((SweetenersPerCap!G22/365)*16)*28.3495)/4.2)</f>
        <v>0.99833917969907437</v>
      </c>
      <c r="H22" s="73">
        <f>((((SweetenersPerCap!H22/365)*16)*28.3495)/4.2)</f>
        <v>12.644104935159183</v>
      </c>
      <c r="I22" s="73">
        <f>((((SweetenersPerCap!I22/365)*16)*28.3495)/4.2)</f>
        <v>0.11723877936779101</v>
      </c>
      <c r="J22" s="73">
        <f>((((SweetenersPerCap!J22/365)*16)*28.3495)/4.2)</f>
        <v>0.26527057900344403</v>
      </c>
      <c r="K22" s="179">
        <f>((((SweetenersPerCap!K22/365)*16)*28.3495)/4.2)</f>
        <v>34.828453943132025</v>
      </c>
      <c r="L22" s="18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</row>
    <row r="23" spans="1:222" ht="13.95" customHeight="1" x14ac:dyDescent="0.25">
      <c r="A23" s="71">
        <v>1983</v>
      </c>
      <c r="B23" s="72">
        <v>234.30699999999999</v>
      </c>
      <c r="C23" s="73">
        <f>((((SweetenersPerCap!C23/365)*16)*28.3495)/4.2)</f>
        <v>22.255761165657102</v>
      </c>
      <c r="D23" s="73">
        <f>((((SweetenersPerCap!D23/365)*16)*28.3495)/4.2)</f>
        <v>20.799776790333734</v>
      </c>
      <c r="E23" s="73">
        <f>((((SweetenersPerCap!E23/365)*16)*28.3495)/4.2)</f>
        <v>9.2320544310052952</v>
      </c>
      <c r="F23" s="73">
        <f>((((SweetenersPerCap!F23/365)*16)*28.3495)/4.2)</f>
        <v>3.8477658916671933</v>
      </c>
      <c r="G23" s="73">
        <f>((((SweetenersPerCap!G23/365)*16)*28.3495)/4.2)</f>
        <v>1.0055527696613578</v>
      </c>
      <c r="H23" s="73">
        <f>((((SweetenersPerCap!H23/365)*16)*28.3495)/4.2)</f>
        <v>14.085373092333846</v>
      </c>
      <c r="I23" s="73">
        <f>((((SweetenersPerCap!I23/365)*16)*28.3495)/4.2)</f>
        <v>0.11920925181786371</v>
      </c>
      <c r="J23" s="73">
        <f>((((SweetenersPerCap!J23/365)*16)*28.3495)/4.2)</f>
        <v>0.29232406859705312</v>
      </c>
      <c r="K23" s="179">
        <f>((((SweetenersPerCap!K23/365)*16)*28.3495)/4.2)</f>
        <v>35.296683203082502</v>
      </c>
      <c r="L23" s="18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</row>
    <row r="24" spans="1:222" ht="13.95" customHeight="1" x14ac:dyDescent="0.25">
      <c r="A24" s="71">
        <v>1984</v>
      </c>
      <c r="B24" s="72">
        <v>236.34800000000001</v>
      </c>
      <c r="C24" s="73">
        <f>((((SweetenersPerCap!C24/365)*16)*28.3495)/4.2)</f>
        <v>21.102107077923094</v>
      </c>
      <c r="D24" s="73">
        <f>((((SweetenersPerCap!D24/365)*16)*28.3495)/4.2)</f>
        <v>19.721595399928123</v>
      </c>
      <c r="E24" s="73">
        <f>((((SweetenersPerCap!E24/365)*16)*28.3495)/4.2)</f>
        <v>11.014701484188002</v>
      </c>
      <c r="F24" s="73">
        <f>((((SweetenersPerCap!F24/365)*16)*28.3495)/4.2)</f>
        <v>3.8864451421710315</v>
      </c>
      <c r="G24" s="73">
        <f>((((SweetenersPerCap!G24/365)*16)*28.3495)/4.2)</f>
        <v>1.0211862456160616</v>
      </c>
      <c r="H24" s="73">
        <f>((((SweetenersPerCap!H24/365)*16)*28.3495)/4.2)</f>
        <v>15.922332871975092</v>
      </c>
      <c r="I24" s="73">
        <f>((((SweetenersPerCap!I24/365)*16)*28.3495)/4.2)</f>
        <v>0.11767904991248047</v>
      </c>
      <c r="J24" s="73">
        <f>((((SweetenersPerCap!J24/365)*16)*28.3495)/4.2)</f>
        <v>0.27047277717597329</v>
      </c>
      <c r="K24" s="179">
        <f>((((SweetenersPerCap!K24/365)*16)*28.3495)/4.2)</f>
        <v>36.032080098991671</v>
      </c>
      <c r="L24" s="18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</row>
    <row r="25" spans="1:222" ht="13.95" customHeight="1" x14ac:dyDescent="0.25">
      <c r="A25" s="71">
        <v>1985</v>
      </c>
      <c r="B25" s="72">
        <v>238.46600000000001</v>
      </c>
      <c r="C25" s="73">
        <f>((((SweetenersPerCap!C25/365)*16)*28.3495)/4.2)</f>
        <v>19.860015222651448</v>
      </c>
      <c r="D25" s="73">
        <f>((((SweetenersPerCap!D25/365)*16)*28.3495)/4.2)</f>
        <v>18.560761890328457</v>
      </c>
      <c r="E25" s="73">
        <f>((((SweetenersPerCap!E25/365)*16)*28.3495)/4.2)</f>
        <v>13.36544778800315</v>
      </c>
      <c r="F25" s="73">
        <f>((((SweetenersPerCap!F25/365)*16)*28.3495)/4.2)</f>
        <v>3.9887883928954064</v>
      </c>
      <c r="G25" s="73">
        <f>((((SweetenersPerCap!G25/365)*16)*28.3495)/4.2)</f>
        <v>1.0370486519487743</v>
      </c>
      <c r="H25" s="73">
        <f>((((SweetenersPerCap!H25/365)*16)*28.3495)/4.2)</f>
        <v>18.391284832847333</v>
      </c>
      <c r="I25" s="73">
        <f>((((SweetenersPerCap!I25/365)*16)*28.3495)/4.2)</f>
        <v>0.11931409690069933</v>
      </c>
      <c r="J25" s="73">
        <f>((((SweetenersPerCap!J25/365)*16)*28.3495)/4.2)</f>
        <v>0.25921377234657861</v>
      </c>
      <c r="K25" s="179">
        <f>((((SweetenersPerCap!K25/365)*16)*28.3495)/4.2)</f>
        <v>37.330574592423069</v>
      </c>
      <c r="L25" s="18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</row>
    <row r="26" spans="1:222" ht="13.95" customHeight="1" x14ac:dyDescent="0.25">
      <c r="A26" s="67">
        <v>1986</v>
      </c>
      <c r="B26" s="68">
        <v>240.65100000000001</v>
      </c>
      <c r="C26" s="69">
        <f>((((SweetenersPerCap!C26/365)*16)*28.3495)/4.2)</f>
        <v>19.010836628151033</v>
      </c>
      <c r="D26" s="69">
        <f>((((SweetenersPerCap!D26/365)*16)*28.3495)/4.2)</f>
        <v>17.767137035655164</v>
      </c>
      <c r="E26" s="69">
        <f>((((SweetenersPerCap!E26/365)*16)*28.3495)/4.2)</f>
        <v>13.520125366965368</v>
      </c>
      <c r="F26" s="69">
        <f>((((SweetenersPerCap!F26/365)*16)*28.3495)/4.2)</f>
        <v>4.014311147483423</v>
      </c>
      <c r="G26" s="69">
        <f>((((SweetenersPerCap!G26/365)*16)*28.3495)/4.2)</f>
        <v>1.0586092531249687</v>
      </c>
      <c r="H26" s="69">
        <f>((((SweetenersPerCap!H26/365)*16)*28.3495)/4.2)</f>
        <v>18.593045767573759</v>
      </c>
      <c r="I26" s="69">
        <f>((((SweetenersPerCap!I26/365)*16)*28.3495)/4.2)</f>
        <v>0.12270990339732198</v>
      </c>
      <c r="J26" s="69">
        <f>((((SweetenersPerCap!J26/365)*16)*28.3495)/4.2)</f>
        <v>0.29737414102689586</v>
      </c>
      <c r="K26" s="180">
        <f>((((SweetenersPerCap!K26/365)*16)*28.3495)/4.2)</f>
        <v>36.780266847653152</v>
      </c>
      <c r="L26" s="18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</row>
    <row r="27" spans="1:222" ht="13.95" customHeight="1" x14ac:dyDescent="0.25">
      <c r="A27" s="67">
        <v>1987</v>
      </c>
      <c r="B27" s="68">
        <v>242.804</v>
      </c>
      <c r="C27" s="69">
        <f>((((SweetenersPerCap!C27/365)*16)*28.3495)/4.2)</f>
        <v>19.748914468342484</v>
      </c>
      <c r="D27" s="69">
        <f>((((SweetenersPerCap!D27/365)*16)*28.3495)/4.2)</f>
        <v>18.456929409665872</v>
      </c>
      <c r="E27" s="69">
        <f>((((SweetenersPerCap!E27/365)*16)*28.3495)/4.2)</f>
        <v>14.116423160445969</v>
      </c>
      <c r="F27" s="69">
        <f>((((SweetenersPerCap!F27/365)*16)*28.3495)/4.2)</f>
        <v>4.0926097338108871</v>
      </c>
      <c r="G27" s="69">
        <f>((((SweetenersPerCap!G27/365)*16)*28.3495)/4.2)</f>
        <v>1.0747596640352124</v>
      </c>
      <c r="H27" s="69">
        <f>((((SweetenersPerCap!H27/365)*16)*28.3495)/4.2)</f>
        <v>19.28379255829207</v>
      </c>
      <c r="I27" s="69">
        <f>((((SweetenersPerCap!I27/365)*16)*28.3495)/4.2)</f>
        <v>0.1327880867749569</v>
      </c>
      <c r="J27" s="69">
        <f>((((SweetenersPerCap!J27/365)*16)*28.3495)/4.2)</f>
        <v>0.26134591791899286</v>
      </c>
      <c r="K27" s="180">
        <f>((((SweetenersPerCap!K27/365)*16)*28.3495)/4.2)</f>
        <v>38.134855972651884</v>
      </c>
      <c r="L27" s="18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</row>
    <row r="28" spans="1:222" ht="13.95" customHeight="1" x14ac:dyDescent="0.25">
      <c r="A28" s="67">
        <v>1988</v>
      </c>
      <c r="B28" s="68">
        <v>245.02099999999999</v>
      </c>
      <c r="C28" s="69">
        <f>((((SweetenersPerCap!C28/365)*16)*28.3495)/4.2)</f>
        <v>19.649923277074276</v>
      </c>
      <c r="D28" s="69">
        <f>((((SweetenersPerCap!D28/365)*16)*28.3495)/4.2)</f>
        <v>18.364414277639508</v>
      </c>
      <c r="E28" s="69">
        <f>((((SweetenersPerCap!E28/365)*16)*28.3495)/4.2)</f>
        <v>14.487212664176424</v>
      </c>
      <c r="F28" s="69">
        <f>((((SweetenersPerCap!F28/365)*16)*28.3495)/4.2)</f>
        <v>4.2188809140373928</v>
      </c>
      <c r="G28" s="69">
        <f>((((SweetenersPerCap!G28/365)*16)*28.3495)/4.2)</f>
        <v>1.0906117999768985</v>
      </c>
      <c r="H28" s="69">
        <f>((((SweetenersPerCap!H28/365)*16)*28.3495)/4.2)</f>
        <v>19.796705378190712</v>
      </c>
      <c r="I28" s="69">
        <f>((((SweetenersPerCap!I28/365)*16)*28.3495)/4.2)</f>
        <v>0.12928227156296757</v>
      </c>
      <c r="J28" s="69">
        <f>((((SweetenersPerCap!J28/365)*16)*28.3495)/4.2)</f>
        <v>0.25060941198482362</v>
      </c>
      <c r="K28" s="180">
        <f>((((SweetenersPerCap!K28/365)*16)*28.3495)/4.2)</f>
        <v>38.541011339378016</v>
      </c>
      <c r="L28" s="18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</row>
    <row r="29" spans="1:222" ht="13.95" customHeight="1" x14ac:dyDescent="0.25">
      <c r="A29" s="67">
        <v>1989</v>
      </c>
      <c r="B29" s="68">
        <v>247.34200000000001</v>
      </c>
      <c r="C29" s="69">
        <f>((((SweetenersPerCap!C29/365)*16)*28.3495)/4.2)</f>
        <v>19.867476109716705</v>
      </c>
      <c r="D29" s="69">
        <f>((((SweetenersPerCap!D29/365)*16)*28.3495)/4.2)</f>
        <v>18.56773468197823</v>
      </c>
      <c r="E29" s="69">
        <f>((((SweetenersPerCap!E29/365)*16)*28.3495)/4.2)</f>
        <v>14.260531742862584</v>
      </c>
      <c r="F29" s="69">
        <f>((((SweetenersPerCap!F29/365)*16)*28.3495)/4.2)</f>
        <v>3.7966783442837242</v>
      </c>
      <c r="G29" s="69">
        <f>((((SweetenersPerCap!G29/365)*16)*28.3495)/4.2)</f>
        <v>1.0474686201296275</v>
      </c>
      <c r="H29" s="69">
        <f>((((SweetenersPerCap!H29/365)*16)*28.3495)/4.2)</f>
        <v>19.104678707275937</v>
      </c>
      <c r="I29" s="69">
        <f>((((SweetenersPerCap!I29/365)*16)*28.3495)/4.2)</f>
        <v>0.12539183090274925</v>
      </c>
      <c r="J29" s="69">
        <f>((((SweetenersPerCap!J29/365)*16)*28.3495)/4.2)</f>
        <v>0.23088982875332295</v>
      </c>
      <c r="K29" s="180">
        <f>((((SweetenersPerCap!K29/365)*16)*28.3495)/4.2)</f>
        <v>38.028695048910237</v>
      </c>
      <c r="L29" s="18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</row>
    <row r="30" spans="1:222" ht="13.95" customHeight="1" x14ac:dyDescent="0.25">
      <c r="A30" s="67">
        <v>1990</v>
      </c>
      <c r="B30" s="68">
        <v>250.13200000000001</v>
      </c>
      <c r="C30" s="69">
        <f>((((SweetenersPerCap!C30/365)*16)*28.3495)/4.2)</f>
        <v>20.381645953428436</v>
      </c>
      <c r="D30" s="69">
        <f>((((SweetenersPerCap!D30/365)*16)*28.3495)/4.2)</f>
        <v>19.048267246194797</v>
      </c>
      <c r="E30" s="69">
        <f>((((SweetenersPerCap!E30/365)*16)*28.3495)/4.2)</f>
        <v>14.673957045135483</v>
      </c>
      <c r="F30" s="69">
        <f>((((SweetenersPerCap!F30/365)*16)*28.3495)/4.2)</f>
        <v>4.0230799231209522</v>
      </c>
      <c r="G30" s="69">
        <f>((((SweetenersPerCap!G30/365)*16)*28.3495)/4.2)</f>
        <v>1.0767602650335499</v>
      </c>
      <c r="H30" s="69">
        <f>((((SweetenersPerCap!H30/365)*16)*28.3495)/4.2)</f>
        <v>19.773797233289979</v>
      </c>
      <c r="I30" s="69">
        <f>((((SweetenersPerCap!I30/365)*16)*28.3495)/4.2)</f>
        <v>0.12438269595909981</v>
      </c>
      <c r="J30" s="69">
        <f>((((SweetenersPerCap!J30/365)*16)*28.3495)/4.2)</f>
        <v>0.24485935863532263</v>
      </c>
      <c r="K30" s="180">
        <f>((((SweetenersPerCap!K30/365)*16)*28.3495)/4.2)</f>
        <v>39.19130653407921</v>
      </c>
      <c r="L30" s="18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</row>
    <row r="31" spans="1:222" ht="13.95" customHeight="1" x14ac:dyDescent="0.25">
      <c r="A31" s="71">
        <v>1991</v>
      </c>
      <c r="B31" s="72">
        <v>253.49299999999999</v>
      </c>
      <c r="C31" s="73">
        <f>((((SweetenersPerCap!C31/365)*16)*28.3495)/4.2)</f>
        <v>20.127752081189719</v>
      </c>
      <c r="D31" s="73">
        <f>((((SweetenersPerCap!D31/365)*16)*28.3495)/4.2)</f>
        <v>18.810983253448331</v>
      </c>
      <c r="E31" s="73">
        <f>((((SweetenersPerCap!E31/365)*16)*28.3495)/4.2)</f>
        <v>14.884640745476801</v>
      </c>
      <c r="F31" s="73">
        <f>((((SweetenersPerCap!F31/365)*16)*28.3495)/4.2)</f>
        <v>4.146181390655439</v>
      </c>
      <c r="G31" s="73">
        <f>((((SweetenersPerCap!G31/365)*16)*28.3495)/4.2)</f>
        <v>1.0804874041031416</v>
      </c>
      <c r="H31" s="73">
        <f>((((SweetenersPerCap!H31/365)*16)*28.3495)/4.2)</f>
        <v>20.111309540235375</v>
      </c>
      <c r="I31" s="73">
        <f>((((SweetenersPerCap!I31/365)*16)*28.3495)/4.2)</f>
        <v>0.12383017499892209</v>
      </c>
      <c r="J31" s="73">
        <f>((((SweetenersPerCap!J31/365)*16)*28.3495)/4.2)</f>
        <v>0.27156927385944907</v>
      </c>
      <c r="K31" s="179">
        <f>((((SweetenersPerCap!K31/365)*16)*28.3495)/4.2)</f>
        <v>39.31769224254208</v>
      </c>
      <c r="L31" s="18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</row>
    <row r="32" spans="1:222" ht="13.95" customHeight="1" x14ac:dyDescent="0.25">
      <c r="A32" s="71">
        <v>1992</v>
      </c>
      <c r="B32" s="72">
        <v>256.89400000000001</v>
      </c>
      <c r="C32" s="73">
        <f>((((SweetenersPerCap!C32/365)*16)*28.3495)/4.2)</f>
        <v>20.331208268117372</v>
      </c>
      <c r="D32" s="73">
        <f>((((SweetenersPerCap!D32/365)*16)*28.3495)/4.2)</f>
        <v>19.001129222539607</v>
      </c>
      <c r="E32" s="73">
        <f>((((SweetenersPerCap!E32/365)*16)*28.3495)/4.2)</f>
        <v>15.153568440663744</v>
      </c>
      <c r="F32" s="73">
        <f>((((SweetenersPerCap!F32/365)*16)*28.3495)/4.2)</f>
        <v>4.4764163694156354</v>
      </c>
      <c r="G32" s="73">
        <f>((((SweetenersPerCap!G32/365)*16)*28.3495)/4.2)</f>
        <v>1.0544382450914662</v>
      </c>
      <c r="H32" s="73">
        <f>((((SweetenersPerCap!H32/365)*16)*28.3495)/4.2)</f>
        <v>20.684423055170843</v>
      </c>
      <c r="I32" s="73">
        <f>((((SweetenersPerCap!I32/365)*16)*28.3495)/4.2)</f>
        <v>4.6002540137749931E-2</v>
      </c>
      <c r="J32" s="73">
        <f>((((SweetenersPerCap!J32/365)*16)*28.3495)/4.2)</f>
        <v>0.2903943106975807</v>
      </c>
      <c r="K32" s="179">
        <f>((((SweetenersPerCap!K32/365)*16)*28.3495)/4.2)</f>
        <v>40.021949128545778</v>
      </c>
      <c r="L32" s="18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</row>
    <row r="33" spans="1:222" ht="13.95" customHeight="1" x14ac:dyDescent="0.25">
      <c r="A33" s="71">
        <v>1993</v>
      </c>
      <c r="B33" s="72">
        <v>260.255</v>
      </c>
      <c r="C33" s="73">
        <f>((((SweetenersPerCap!C33/365)*16)*28.3495)/4.2)</f>
        <v>20.205074407491583</v>
      </c>
      <c r="D33" s="73">
        <f>((((SweetenersPerCap!D33/365)*16)*28.3495)/4.2)</f>
        <v>18.883247109805218</v>
      </c>
      <c r="E33" s="73">
        <f>((((SweetenersPerCap!E33/365)*16)*28.3495)/4.2)</f>
        <v>15.882342031774867</v>
      </c>
      <c r="F33" s="73">
        <f>((((SweetenersPerCap!F33/365)*16)*28.3495)/4.2)</f>
        <v>4.6566455277304968</v>
      </c>
      <c r="G33" s="73">
        <f>((((SweetenersPerCap!G33/365)*16)*28.3495)/4.2)</f>
        <v>1.0927088771274873</v>
      </c>
      <c r="H33" s="73">
        <f>((((SweetenersPerCap!H33/365)*16)*28.3495)/4.2)</f>
        <v>21.631696436632854</v>
      </c>
      <c r="I33" s="73">
        <f>((((SweetenersPerCap!I33/365)*16)*28.3495)/4.2)</f>
        <v>4.5267824623792571E-2</v>
      </c>
      <c r="J33" s="73">
        <f>((((SweetenersPerCap!J33/365)*16)*28.3495)/4.2)</f>
        <v>0.30655044650408958</v>
      </c>
      <c r="K33" s="179">
        <f>((((SweetenersPerCap!K33/365)*16)*28.3495)/4.2)</f>
        <v>40.866761817565951</v>
      </c>
      <c r="L33" s="18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</row>
    <row r="34" spans="1:222" ht="13.95" customHeight="1" x14ac:dyDescent="0.25">
      <c r="A34" s="71">
        <v>1994</v>
      </c>
      <c r="B34" s="72">
        <v>263.43599999999998</v>
      </c>
      <c r="C34" s="73">
        <f>((((SweetenersPerCap!C34/365)*16)*28.3495)/4.2)</f>
        <v>20.378423215484556</v>
      </c>
      <c r="D34" s="73">
        <f>((((SweetenersPerCap!D34/365)*16)*28.3495)/4.2)</f>
        <v>19.04525534157435</v>
      </c>
      <c r="E34" s="73">
        <f>((((SweetenersPerCap!E34/365)*16)*28.3495)/4.2)</f>
        <v>16.657620270522234</v>
      </c>
      <c r="F34" s="73">
        <f>((((SweetenersPerCap!F34/365)*16)*28.3495)/4.2)</f>
        <v>4.6949581844188693</v>
      </c>
      <c r="G34" s="73">
        <f>((((SweetenersPerCap!G34/365)*16)*28.3495)/4.2)</f>
        <v>1.1276015398131491</v>
      </c>
      <c r="H34" s="73">
        <f>((((SweetenersPerCap!H34/365)*16)*28.3495)/4.2)</f>
        <v>22.480179994754256</v>
      </c>
      <c r="I34" s="73">
        <f>((((SweetenersPerCap!I34/365)*16)*28.3495)/4.2)</f>
        <v>4.1051684066389996E-2</v>
      </c>
      <c r="J34" s="73">
        <f>((((SweetenersPerCap!J34/365)*16)*28.3495)/4.2)</f>
        <v>0.28230906024949032</v>
      </c>
      <c r="K34" s="179">
        <f>((((SweetenersPerCap!K34/365)*16)*28.3495)/4.2)</f>
        <v>41.84879608064449</v>
      </c>
      <c r="L34" s="18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</row>
    <row r="35" spans="1:222" ht="13.95" customHeight="1" x14ac:dyDescent="0.25">
      <c r="A35" s="71">
        <v>1995</v>
      </c>
      <c r="B35" s="72">
        <v>266.55700000000002</v>
      </c>
      <c r="C35" s="73">
        <f>((((SweetenersPerCap!C35/365)*16)*28.3495)/4.2)</f>
        <v>20.553502134810078</v>
      </c>
      <c r="D35" s="73">
        <f>((((SweetenersPerCap!D35/365)*16)*28.3495)/4.2)</f>
        <v>19.208880499822502</v>
      </c>
      <c r="E35" s="73">
        <f>((((SweetenersPerCap!E35/365)*16)*28.3495)/4.2)</f>
        <v>17.274912017509692</v>
      </c>
      <c r="F35" s="73">
        <f>((((SweetenersPerCap!F35/365)*16)*28.3495)/4.2)</f>
        <v>4.8250270195265728</v>
      </c>
      <c r="G35" s="73">
        <f>((((SweetenersPerCap!G35/365)*16)*28.3495)/4.2)</f>
        <v>1.1599051339496542</v>
      </c>
      <c r="H35" s="73">
        <f>((((SweetenersPerCap!H35/365)*16)*28.3495)/4.2)</f>
        <v>23.259844170985918</v>
      </c>
      <c r="I35" s="73">
        <f>((((SweetenersPerCap!I35/365)*16)*28.3495)/4.2)</f>
        <v>7.9362925828396838E-2</v>
      </c>
      <c r="J35" s="73">
        <f>((((SweetenersPerCap!J35/365)*16)*28.3495)/4.2)</f>
        <v>0.26658530866338159</v>
      </c>
      <c r="K35" s="179">
        <f>((((SweetenersPerCap!K35/365)*16)*28.3495)/4.2)</f>
        <v>42.814672905300206</v>
      </c>
      <c r="L35" s="18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</row>
    <row r="36" spans="1:222" ht="13.95" customHeight="1" x14ac:dyDescent="0.25">
      <c r="A36" s="67">
        <v>1996</v>
      </c>
      <c r="B36" s="68">
        <v>269.66699999999997</v>
      </c>
      <c r="C36" s="69">
        <f>((((SweetenersPerCap!C36/365)*16)*28.3495)/4.2)</f>
        <v>20.585946088862144</v>
      </c>
      <c r="D36" s="69">
        <f>((((SweetenersPerCap!D36/365)*16)*28.3495)/4.2)</f>
        <v>19.239201952207612</v>
      </c>
      <c r="E36" s="69">
        <f>((((SweetenersPerCap!E36/365)*16)*28.3495)/4.2)</f>
        <v>17.665243450334817</v>
      </c>
      <c r="F36" s="69">
        <f>((((SweetenersPerCap!F36/365)*16)*28.3495)/4.2)</f>
        <v>4.8576758741931974</v>
      </c>
      <c r="G36" s="69">
        <f>((((SweetenersPerCap!G36/365)*16)*28.3495)/4.2)</f>
        <v>1.1798151107219026</v>
      </c>
      <c r="H36" s="69">
        <f>((((SweetenersPerCap!H36/365)*16)*28.3495)/4.2)</f>
        <v>23.702734435249912</v>
      </c>
      <c r="I36" s="69">
        <f>((((SweetenersPerCap!I36/365)*16)*28.3495)/4.2)</f>
        <v>0.20723001494170351</v>
      </c>
      <c r="J36" s="69">
        <f>((((SweetenersPerCap!J36/365)*16)*28.3495)/4.2)</f>
        <v>0.28698527492659293</v>
      </c>
      <c r="K36" s="180">
        <f>((((SweetenersPerCap!K36/365)*16)*28.3495)/4.2)</f>
        <v>43.436151677325817</v>
      </c>
      <c r="L36" s="185"/>
    </row>
    <row r="37" spans="1:222" ht="13.95" customHeight="1" x14ac:dyDescent="0.25">
      <c r="A37" s="67">
        <v>1997</v>
      </c>
      <c r="B37" s="68">
        <v>272.91199999999998</v>
      </c>
      <c r="C37" s="69">
        <f>((((SweetenersPerCap!C37/365)*16)*28.3495)/4.2)</f>
        <v>20.540378316132969</v>
      </c>
      <c r="D37" s="69">
        <f>((((SweetenersPerCap!D37/365)*16)*28.3495)/4.2)</f>
        <v>19.196615248722399</v>
      </c>
      <c r="E37" s="69">
        <f>((((SweetenersPerCap!E37/365)*16)*28.3495)/4.2)</f>
        <v>18.549805165749397</v>
      </c>
      <c r="F37" s="69">
        <f>((((SweetenersPerCap!F37/365)*16)*28.3495)/4.2)</f>
        <v>5.1184145842780158</v>
      </c>
      <c r="G37" s="69">
        <f>((((SweetenersPerCap!G37/365)*16)*28.3495)/4.2)</f>
        <v>1.1166709326127429</v>
      </c>
      <c r="H37" s="69">
        <f>((((SweetenersPerCap!H37/365)*16)*28.3495)/4.2)</f>
        <v>24.784890682640164</v>
      </c>
      <c r="I37" s="69">
        <f>((((SweetenersPerCap!I37/365)*16)*28.3495)/4.2)</f>
        <v>0.17662211240342124</v>
      </c>
      <c r="J37" s="69">
        <f>((((SweetenersPerCap!J37/365)*16)*28.3495)/4.2)</f>
        <v>0.28041248902999216</v>
      </c>
      <c r="K37" s="180">
        <f>((((SweetenersPerCap!K37/365)*16)*28.3495)/4.2)</f>
        <v>44.438540532795969</v>
      </c>
      <c r="L37" s="185"/>
    </row>
    <row r="38" spans="1:222" ht="13.95" customHeight="1" x14ac:dyDescent="0.25">
      <c r="A38" s="67">
        <v>1998</v>
      </c>
      <c r="B38" s="68">
        <v>276.11500000000001</v>
      </c>
      <c r="C38" s="69">
        <f>((((SweetenersPerCap!C38/365)*16)*28.3495)/4.2)</f>
        <v>20.556709030761201</v>
      </c>
      <c r="D38" s="69">
        <f>((((SweetenersPerCap!D38/365)*16)*28.3495)/4.2)</f>
        <v>19.211877598842239</v>
      </c>
      <c r="E38" s="69">
        <f>((((SweetenersPerCap!E38/365)*16)*28.3495)/4.2)</f>
        <v>19.042013828362457</v>
      </c>
      <c r="F38" s="69">
        <f>((((SweetenersPerCap!F38/365)*16)*28.3495)/4.2)</f>
        <v>5.0436399688518732</v>
      </c>
      <c r="G38" s="69">
        <f>((((SweetenersPerCap!G38/365)*16)*28.3495)/4.2)</f>
        <v>1.0862149608462603</v>
      </c>
      <c r="H38" s="69">
        <f>((((SweetenersPerCap!H38/365)*16)*28.3495)/4.2)</f>
        <v>25.171868758060587</v>
      </c>
      <c r="I38" s="69">
        <f>((((SweetenersPerCap!I38/365)*16)*28.3495)/4.2)</f>
        <v>0.17287689867747297</v>
      </c>
      <c r="J38" s="69">
        <f>((((SweetenersPerCap!J38/365)*16)*28.3495)/4.2)</f>
        <v>0.27762306134305698</v>
      </c>
      <c r="K38" s="180">
        <f>((((SweetenersPerCap!K38/365)*16)*28.3495)/4.2)</f>
        <v>44.834246316923362</v>
      </c>
      <c r="L38" s="185"/>
    </row>
    <row r="39" spans="1:222" ht="13.95" customHeight="1" x14ac:dyDescent="0.25">
      <c r="A39" s="67">
        <v>1999</v>
      </c>
      <c r="B39" s="68">
        <v>279.29500000000002</v>
      </c>
      <c r="C39" s="69">
        <f>((((SweetenersPerCap!C39/365)*16)*28.3495)/4.2)</f>
        <v>20.987177017558714</v>
      </c>
      <c r="D39" s="69">
        <f>((((SweetenersPerCap!D39/365)*16)*28.3495)/4.2)</f>
        <v>19.614184128559543</v>
      </c>
      <c r="E39" s="69">
        <f>((((SweetenersPerCap!E39/365)*16)*28.3495)/4.2)</f>
        <v>19.486346501835399</v>
      </c>
      <c r="F39" s="69">
        <f>((((SweetenersPerCap!F39/365)*16)*28.3495)/4.2)</f>
        <v>4.8238920094263493</v>
      </c>
      <c r="G39" s="69">
        <f>((((SweetenersPerCap!G39/365)*16)*28.3495)/4.2)</f>
        <v>1.0452557632970749</v>
      </c>
      <c r="H39" s="69">
        <f>((((SweetenersPerCap!H39/365)*16)*28.3495)/4.2)</f>
        <v>25.355494274558826</v>
      </c>
      <c r="I39" s="69">
        <f>((((SweetenersPerCap!I39/365)*16)*28.3495)/4.2)</f>
        <v>0.16426809032271908</v>
      </c>
      <c r="J39" s="69">
        <f>((((SweetenersPerCap!J39/365)*16)*28.3495)/4.2)</f>
        <v>0.31140131694678136</v>
      </c>
      <c r="K39" s="180">
        <f>((((SweetenersPerCap!K39/365)*16)*28.3495)/4.2)</f>
        <v>45.445347810387872</v>
      </c>
      <c r="L39" s="185"/>
    </row>
    <row r="40" spans="1:222" ht="13.95" customHeight="1" x14ac:dyDescent="0.25">
      <c r="A40" s="67">
        <v>2000</v>
      </c>
      <c r="B40" s="68">
        <v>282.38499999999999</v>
      </c>
      <c r="C40" s="69">
        <f>((((SweetenersPerCap!C40/365)*16)*28.3495)/4.2)</f>
        <v>20.745191458065072</v>
      </c>
      <c r="D40" s="69">
        <f>((((SweetenersPerCap!D40/365)*16)*28.3495)/4.2)</f>
        <v>19.388029400060812</v>
      </c>
      <c r="E40" s="69">
        <f>((((SweetenersPerCap!E40/365)*16)*28.3495)/4.2)</f>
        <v>19.050372107079472</v>
      </c>
      <c r="F40" s="69">
        <f>((((SweetenersPerCap!F40/365)*16)*28.3495)/4.2)</f>
        <v>4.6627114153814713</v>
      </c>
      <c r="G40" s="69">
        <f>((((SweetenersPerCap!G40/365)*16)*28.3495)/4.2)</f>
        <v>1.0095153741265392</v>
      </c>
      <c r="H40" s="69">
        <f>((((SweetenersPerCap!H40/365)*16)*28.3495)/4.2)</f>
        <v>24.722598896587478</v>
      </c>
      <c r="I40" s="69">
        <f>((((SweetenersPerCap!I40/365)*16)*28.3495)/4.2)</f>
        <v>0.17515931592611053</v>
      </c>
      <c r="J40" s="69">
        <f>((((SweetenersPerCap!J40/365)*16)*28.3495)/4.2)</f>
        <v>0.32881110262669117</v>
      </c>
      <c r="K40" s="180">
        <f>((((SweetenersPerCap!K40/365)*16)*28.3495)/4.2)</f>
        <v>44.61459871520109</v>
      </c>
      <c r="L40" s="185"/>
    </row>
    <row r="41" spans="1:222" ht="13.95" customHeight="1" x14ac:dyDescent="0.25">
      <c r="A41" s="71">
        <v>2001</v>
      </c>
      <c r="B41" s="72">
        <v>285.30901899999998</v>
      </c>
      <c r="C41" s="73">
        <f>((((SweetenersPerCap!C41/365)*16)*28.3495)/4.2)</f>
        <v>20.407006763947109</v>
      </c>
      <c r="D41" s="73">
        <f>((((SweetenersPerCap!D41/365)*16)*28.3495)/4.2)</f>
        <v>19.07196893826832</v>
      </c>
      <c r="E41" s="73">
        <f>((((SweetenersPerCap!E41/365)*16)*28.3495)/4.2)</f>
        <v>18.870816930655852</v>
      </c>
      <c r="F41" s="73">
        <f>((((SweetenersPerCap!F41/365)*16)*28.3495)/4.2)</f>
        <v>4.5613244849899113</v>
      </c>
      <c r="G41" s="73">
        <f>((((SweetenersPerCap!G41/365)*16)*28.3495)/4.2)</f>
        <v>0.98802775744881077</v>
      </c>
      <c r="H41" s="73">
        <f>((((SweetenersPerCap!H41/365)*16)*28.3495)/4.2)</f>
        <v>24.420169173094571</v>
      </c>
      <c r="I41" s="73">
        <f>((((SweetenersPerCap!I41/365)*16)*28.3495)/4.2)</f>
        <v>0.29516611040418594</v>
      </c>
      <c r="J41" s="73">
        <f>((((SweetenersPerCap!J41/365)*16)*28.3495)/4.2)</f>
        <v>0.27816469688408019</v>
      </c>
      <c r="K41" s="179">
        <f>((((SweetenersPerCap!K41/365)*16)*28.3495)/4.2)</f>
        <v>44.065468918651156</v>
      </c>
      <c r="L41" s="185"/>
    </row>
    <row r="42" spans="1:222" ht="13.95" customHeight="1" x14ac:dyDescent="0.25">
      <c r="A42" s="71">
        <v>2002</v>
      </c>
      <c r="B42" s="72">
        <v>288.10481800000002</v>
      </c>
      <c r="C42" s="73">
        <f>((((SweetenersPerCap!C42/365)*16)*28.3495)/4.2)</f>
        <v>20.010411036921823</v>
      </c>
      <c r="D42" s="73">
        <f>((((SweetenersPerCap!D42/365)*16)*28.3495)/4.2)</f>
        <v>18.701318726095156</v>
      </c>
      <c r="E42" s="73">
        <f>((((SweetenersPerCap!E42/365)*16)*28.3495)/4.2)</f>
        <v>18.990647700188187</v>
      </c>
      <c r="F42" s="73">
        <f>((((SweetenersPerCap!F42/365)*16)*28.3495)/4.2)</f>
        <v>4.5532140339362215</v>
      </c>
      <c r="G42" s="73">
        <f>((((SweetenersPerCap!G42/365)*16)*28.3495)/4.2)</f>
        <v>0.98754702509519221</v>
      </c>
      <c r="H42" s="73">
        <f>((((SweetenersPerCap!H42/365)*16)*28.3495)/4.2)</f>
        <v>24.531408759219605</v>
      </c>
      <c r="I42" s="73">
        <f>((((SweetenersPerCap!I42/365)*16)*28.3495)/4.2)</f>
        <v>0.2838674736404877</v>
      </c>
      <c r="J42" s="73">
        <f>((((SweetenersPerCap!J42/365)*16)*28.3495)/4.2)</f>
        <v>0.31478786019638805</v>
      </c>
      <c r="K42" s="179">
        <f>((((SweetenersPerCap!K42/365)*16)*28.3495)/4.2)</f>
        <v>43.831382819151628</v>
      </c>
      <c r="L42" s="185"/>
    </row>
    <row r="43" spans="1:222" ht="13.95" customHeight="1" x14ac:dyDescent="0.25">
      <c r="A43" s="71">
        <v>2003</v>
      </c>
      <c r="B43" s="72">
        <v>290.81963400000001</v>
      </c>
      <c r="C43" s="73">
        <f>((((SweetenersPerCap!C43/365)*16)*28.3495)/4.2)</f>
        <v>19.264829802160516</v>
      </c>
      <c r="D43" s="73">
        <f>((((SweetenersPerCap!D43/365)*16)*28.3495)/4.2)</f>
        <v>18.004513833794874</v>
      </c>
      <c r="E43" s="73">
        <f>((((SweetenersPerCap!E43/365)*16)*28.3495)/4.2)</f>
        <v>18.472771583140794</v>
      </c>
      <c r="F43" s="73">
        <f>((((SweetenersPerCap!F43/365)*16)*28.3495)/4.2)</f>
        <v>4.4750351214390758</v>
      </c>
      <c r="G43" s="73">
        <f>((((SweetenersPerCap!G43/365)*16)*28.3495)/4.2)</f>
        <v>0.9349608279108188</v>
      </c>
      <c r="H43" s="73">
        <f>((((SweetenersPerCap!H43/365)*16)*28.3495)/4.2)</f>
        <v>23.882767532490686</v>
      </c>
      <c r="I43" s="73">
        <f>((((SweetenersPerCap!I43/365)*16)*28.3495)/4.2)</f>
        <v>0.22760685297515326</v>
      </c>
      <c r="J43" s="73">
        <f>((((SweetenersPerCap!J43/365)*16)*28.3495)/4.2)</f>
        <v>0.29670409328954112</v>
      </c>
      <c r="K43" s="179">
        <f>((((SweetenersPerCap!K43/365)*16)*28.3495)/4.2)</f>
        <v>42.411592312550248</v>
      </c>
      <c r="L43" s="185"/>
    </row>
    <row r="44" spans="1:222" ht="13.95" customHeight="1" x14ac:dyDescent="0.25">
      <c r="A44" s="71">
        <v>2004</v>
      </c>
      <c r="B44" s="72">
        <v>293.46318500000001</v>
      </c>
      <c r="C44" s="73">
        <f>((((SweetenersPerCap!C44/365)*16)*28.3495)/4.2)</f>
        <v>19.481097436779251</v>
      </c>
      <c r="D44" s="73">
        <f>((((SweetenersPerCap!D44/365)*16)*28.3495)/4.2)</f>
        <v>18.206633118485286</v>
      </c>
      <c r="E44" s="73">
        <f>((((SweetenersPerCap!E44/365)*16)*28.3495)/4.2)</f>
        <v>18.183432469457411</v>
      </c>
      <c r="F44" s="73">
        <f>((((SweetenersPerCap!F44/365)*16)*28.3495)/4.2)</f>
        <v>4.5962102570882104</v>
      </c>
      <c r="G44" s="73">
        <f>((((SweetenersPerCap!G44/365)*16)*28.3495)/4.2)</f>
        <v>1.0099280233110417</v>
      </c>
      <c r="H44" s="73">
        <f>((((SweetenersPerCap!H44/365)*16)*28.3495)/4.2)</f>
        <v>23.789570749856665</v>
      </c>
      <c r="I44" s="73">
        <f>((((SweetenersPerCap!I44/365)*16)*28.3495)/4.2)</f>
        <v>0.19413602404739172</v>
      </c>
      <c r="J44" s="73">
        <f>((((SweetenersPerCap!J44/365)*16)*28.3495)/4.2)</f>
        <v>0.26253363259742379</v>
      </c>
      <c r="K44" s="179">
        <f>((((SweetenersPerCap!K44/365)*16)*28.3495)/4.2)</f>
        <v>42.452873524986764</v>
      </c>
      <c r="L44" s="185"/>
    </row>
    <row r="45" spans="1:222" ht="13.95" customHeight="1" x14ac:dyDescent="0.25">
      <c r="A45" s="71">
        <v>2005</v>
      </c>
      <c r="B45" s="72">
        <v>296.186216</v>
      </c>
      <c r="C45" s="73">
        <f>((((SweetenersPerCap!C45/365)*16)*28.3495)/4.2)</f>
        <v>19.932763222409289</v>
      </c>
      <c r="D45" s="73">
        <f>((((SweetenersPerCap!D45/365)*16)*28.3495)/4.2)</f>
        <v>18.628750675148869</v>
      </c>
      <c r="E45" s="73">
        <f>((((SweetenersPerCap!E45/365)*16)*28.3495)/4.2)</f>
        <v>17.998166298060351</v>
      </c>
      <c r="F45" s="73">
        <f>((((SweetenersPerCap!F45/365)*16)*28.3495)/4.2)</f>
        <v>4.4882695377077013</v>
      </c>
      <c r="G45" s="73">
        <f>((((SweetenersPerCap!G45/365)*16)*28.3495)/4.2)</f>
        <v>0.99367684855952032</v>
      </c>
      <c r="H45" s="73">
        <f>((((SweetenersPerCap!H45/365)*16)*28.3495)/4.2)</f>
        <v>23.480112684327576</v>
      </c>
      <c r="I45" s="73">
        <f>((((SweetenersPerCap!I45/365)*16)*28.3495)/4.2)</f>
        <v>0.1882112728542</v>
      </c>
      <c r="J45" s="73">
        <f>((((SweetenersPerCap!J45/365)*16)*28.3495)/4.2)</f>
        <v>0.31066959571005381</v>
      </c>
      <c r="K45" s="179">
        <f>((((SweetenersPerCap!K45/365)*16)*28.3495)/4.2)</f>
        <v>42.607744228040694</v>
      </c>
      <c r="L45" s="185"/>
    </row>
    <row r="46" spans="1:222" ht="13.95" customHeight="1" x14ac:dyDescent="0.25">
      <c r="A46" s="67">
        <v>2006</v>
      </c>
      <c r="B46" s="68">
        <v>298.99582500000002</v>
      </c>
      <c r="C46" s="69">
        <f>((((SweetenersPerCap!C46/365)*16)*28.3495)/4.2)</f>
        <v>19.665278182249999</v>
      </c>
      <c r="D46" s="69">
        <f>((((SweetenersPerCap!D46/365)*16)*28.3495)/4.2)</f>
        <v>18.378764656308416</v>
      </c>
      <c r="E46" s="69">
        <f>((((SweetenersPerCap!E46/365)*16)*28.3495)/4.2)</f>
        <v>17.781744794951059</v>
      </c>
      <c r="F46" s="69">
        <f>((((SweetenersPerCap!F46/365)*16)*28.3495)/4.2)</f>
        <v>4.037761205338132</v>
      </c>
      <c r="G46" s="69">
        <f>((((SweetenersPerCap!G46/365)*16)*28.3495)/4.2)</f>
        <v>0.9516313006695476</v>
      </c>
      <c r="H46" s="69">
        <f>((((SweetenersPerCap!H46/365)*16)*28.3495)/4.2)</f>
        <v>22.771137300958738</v>
      </c>
      <c r="I46" s="69">
        <f>((((SweetenersPerCap!I46/365)*16)*28.3495)/4.2)</f>
        <v>0.19461585037033291</v>
      </c>
      <c r="J46" s="69">
        <f>((((SweetenersPerCap!J46/365)*16)*28.3495)/4.2)</f>
        <v>0.33000301922211023</v>
      </c>
      <c r="K46" s="180">
        <f>((((SweetenersPerCap!K46/365)*16)*28.3495)/4.2)</f>
        <v>41.674520826859599</v>
      </c>
      <c r="L46" s="185"/>
    </row>
    <row r="47" spans="1:222" ht="13.95" customHeight="1" x14ac:dyDescent="0.25">
      <c r="A47" s="67">
        <v>2007</v>
      </c>
      <c r="B47" s="68">
        <v>302.003917</v>
      </c>
      <c r="C47" s="69">
        <f>((((SweetenersPerCap!C47/365)*16)*28.3495)/4.2)</f>
        <v>19.35164943595904</v>
      </c>
      <c r="D47" s="69">
        <f>((((SweetenersPerCap!D47/365)*16)*28.3495)/4.2)</f>
        <v>18.085653678466389</v>
      </c>
      <c r="E47" s="69">
        <f>((((SweetenersPerCap!E47/365)*16)*28.3495)/4.2)</f>
        <v>17.081067128963095</v>
      </c>
      <c r="F47" s="69">
        <f>((((SweetenersPerCap!F47/365)*16)*28.3495)/4.2)</f>
        <v>4.0245879043717334</v>
      </c>
      <c r="G47" s="69">
        <f>((((SweetenersPerCap!G47/365)*16)*28.3495)/4.2)</f>
        <v>0.91302850296377169</v>
      </c>
      <c r="H47" s="69">
        <f>((((SweetenersPerCap!H47/365)*16)*28.3495)/4.2)</f>
        <v>22.0186835362986</v>
      </c>
      <c r="I47" s="69">
        <f>((((SweetenersPerCap!I47/365)*16)*28.3495)/4.2)</f>
        <v>0.18351303068384517</v>
      </c>
      <c r="J47" s="69">
        <f>((((SweetenersPerCap!J47/365)*16)*28.3495)/4.2)</f>
        <v>0.29102810251620126</v>
      </c>
      <c r="K47" s="180">
        <f>((((SweetenersPerCap!K47/365)*16)*28.3495)/4.2)</f>
        <v>40.578878347965038</v>
      </c>
      <c r="L47" s="185"/>
    </row>
    <row r="48" spans="1:222" ht="13.95" customHeight="1" x14ac:dyDescent="0.25">
      <c r="A48" s="67">
        <v>2008</v>
      </c>
      <c r="B48" s="68">
        <v>304.79776099999998</v>
      </c>
      <c r="C48" s="69">
        <f>((((SweetenersPerCap!C48/365)*16)*28.3495)/4.2)</f>
        <v>20.589826744925457</v>
      </c>
      <c r="D48" s="69">
        <f>((((SweetenersPerCap!D48/365)*16)*28.3495)/4.2)</f>
        <v>19.242828733575191</v>
      </c>
      <c r="E48" s="69">
        <f>((((SweetenersPerCap!E48/365)*16)*28.3495)/4.2)</f>
        <v>16.116155104184973</v>
      </c>
      <c r="F48" s="69">
        <f>((((SweetenersPerCap!F48/365)*16)*28.3495)/4.2)</f>
        <v>3.9228799540981893</v>
      </c>
      <c r="G48" s="69">
        <f>((((SweetenersPerCap!G48/365)*16)*28.3495)/4.2)</f>
        <v>0.85307140972551299</v>
      </c>
      <c r="H48" s="69">
        <f>((((SweetenersPerCap!H48/365)*16)*28.3495)/4.2)</f>
        <v>20.89210646800867</v>
      </c>
      <c r="I48" s="69">
        <f>((((SweetenersPerCap!I48/365)*16)*28.3495)/4.2)</f>
        <v>0.18101364945079482</v>
      </c>
      <c r="J48" s="69">
        <f>((((SweetenersPerCap!J48/365)*16)*28.3495)/4.2)</f>
        <v>0.29275805600838639</v>
      </c>
      <c r="K48" s="180">
        <f>((((SweetenersPerCap!K48/365)*16)*28.3495)/4.2)</f>
        <v>40.608706907043043</v>
      </c>
      <c r="L48" s="185"/>
    </row>
    <row r="49" spans="1:13" ht="13.95" customHeight="1" x14ac:dyDescent="0.25">
      <c r="A49" s="67">
        <v>2009</v>
      </c>
      <c r="B49" s="68">
        <v>307.43940600000002</v>
      </c>
      <c r="C49" s="69">
        <f>((((SweetenersPerCap!C49/365)*16)*28.3495)/4.2)</f>
        <v>20.060485598351789</v>
      </c>
      <c r="D49" s="69">
        <f>((((SweetenersPerCap!D49/365)*16)*28.3495)/4.2)</f>
        <v>18.748117381637183</v>
      </c>
      <c r="E49" s="69">
        <f>((((SweetenersPerCap!E49/365)*16)*28.3495)/4.2)</f>
        <v>15.316388291652384</v>
      </c>
      <c r="F49" s="69">
        <f>((((SweetenersPerCap!F49/365)*16)*28.3495)/4.2)</f>
        <v>3.8079004023071836</v>
      </c>
      <c r="G49" s="69">
        <f>((((SweetenersPerCap!G49/365)*16)*28.3495)/4.2)</f>
        <v>0.83572963642015441</v>
      </c>
      <c r="H49" s="69">
        <f>((((SweetenersPerCap!H49/365)*16)*28.3495)/4.2)</f>
        <v>19.960018330379725</v>
      </c>
      <c r="I49" s="69">
        <f>((((SweetenersPerCap!I49/365)*16)*28.3495)/4.2)</f>
        <v>0.17390621855491437</v>
      </c>
      <c r="J49" s="69">
        <f>((((SweetenersPerCap!J49/365)*16)*28.3495)/4.2)</f>
        <v>0.27091272904807562</v>
      </c>
      <c r="K49" s="180">
        <f>((((SweetenersPerCap!K49/365)*16)*28.3495)/4.2)</f>
        <v>39.152954659619894</v>
      </c>
      <c r="L49" s="185"/>
    </row>
    <row r="50" spans="1:13" ht="13.95" customHeight="1" x14ac:dyDescent="0.25">
      <c r="A50" s="67">
        <v>2010</v>
      </c>
      <c r="B50" s="68">
        <v>309.74127900000002</v>
      </c>
      <c r="C50" s="69">
        <f>((((SweetenersPerCap!C50/365)*16)*28.3495)/4.2)</f>
        <v>20.868515779405882</v>
      </c>
      <c r="D50" s="69">
        <f>((((SweetenersPerCap!D50/365)*16)*28.3495)/4.2)</f>
        <v>19.503285775145681</v>
      </c>
      <c r="E50" s="69">
        <f>((((SweetenersPerCap!E50/365)*16)*28.3495)/4.2)</f>
        <v>14.960568275206159</v>
      </c>
      <c r="F50" s="69">
        <f>((((SweetenersPerCap!F50/365)*16)*28.3495)/4.2)</f>
        <v>3.7075284472457826</v>
      </c>
      <c r="G50" s="69">
        <f>((((SweetenersPerCap!G50/365)*16)*28.3495)/4.2)</f>
        <v>0.9051268429108571</v>
      </c>
      <c r="H50" s="69">
        <f>((((SweetenersPerCap!H50/365)*16)*28.3495)/4.2)</f>
        <v>19.573223565362799</v>
      </c>
      <c r="I50" s="69">
        <f>((((SweetenersPerCap!I50/365)*16)*28.3495)/4.2)</f>
        <v>0.19836874246249747</v>
      </c>
      <c r="J50" s="69">
        <f>((((SweetenersPerCap!J50/365)*16)*28.3495)/4.2)</f>
        <v>0.30593302311463694</v>
      </c>
      <c r="K50" s="180">
        <f>((((SweetenersPerCap!K50/365)*16)*28.3495)/4.2)</f>
        <v>39.580811106085612</v>
      </c>
      <c r="L50" s="185"/>
    </row>
    <row r="51" spans="1:13" ht="13.95" customHeight="1" x14ac:dyDescent="0.25">
      <c r="A51" s="74">
        <v>2011</v>
      </c>
      <c r="B51" s="75">
        <v>311.97391399999998</v>
      </c>
      <c r="C51" s="73">
        <f>((((SweetenersPerCap!C51/365)*16)*28.3495)/4.2)</f>
        <v>20.85697320929393</v>
      </c>
      <c r="D51" s="73">
        <f>((((SweetenersPerCap!D51/365)*16)*28.3495)/4.2)</f>
        <v>19.492498326442924</v>
      </c>
      <c r="E51" s="73">
        <f>((((SweetenersPerCap!E51/365)*16)*28.3495)/4.2)</f>
        <v>14.375109382591162</v>
      </c>
      <c r="F51" s="73">
        <f>((((SweetenersPerCap!F51/365)*16)*28.3495)/4.2)</f>
        <v>3.5863843563154076</v>
      </c>
      <c r="G51" s="73">
        <f>((((SweetenersPerCap!G51/365)*16)*28.3495)/4.2)</f>
        <v>0.90021866060175071</v>
      </c>
      <c r="H51" s="73">
        <f>((((SweetenersPerCap!H51/365)*16)*28.3495)/4.2)</f>
        <v>18.86171239950832</v>
      </c>
      <c r="I51" s="73">
        <f>((((SweetenersPerCap!I51/365)*16)*28.3495)/4.2)</f>
        <v>0.19373625665091546</v>
      </c>
      <c r="J51" s="73">
        <f>((((SweetenersPerCap!J51/365)*16)*28.3495)/4.2)</f>
        <v>0.32033085171380066</v>
      </c>
      <c r="K51" s="179">
        <f>((((SweetenersPerCap!K51/365)*16)*28.3495)/4.2)</f>
        <v>38.868277834315954</v>
      </c>
      <c r="L51" s="185"/>
    </row>
    <row r="52" spans="1:13" ht="13.95" customHeight="1" x14ac:dyDescent="0.25">
      <c r="A52" s="71">
        <v>2012</v>
      </c>
      <c r="B52" s="72">
        <v>314.16755799999999</v>
      </c>
      <c r="C52" s="73">
        <f>((((SweetenersPerCap!C52/365)*16)*28.3495)/4.2)</f>
        <v>21.094117142292312</v>
      </c>
      <c r="D52" s="73">
        <f>((((SweetenersPerCap!D52/365)*16)*28.3495)/4.2)</f>
        <v>19.714128170366646</v>
      </c>
      <c r="E52" s="73">
        <f>((((SweetenersPerCap!E52/365)*16)*28.3495)/4.2)</f>
        <v>14.115917382213874</v>
      </c>
      <c r="F52" s="73">
        <f>((((SweetenersPerCap!F52/365)*16)*28.3495)/4.2)</f>
        <v>3.6746423350177033</v>
      </c>
      <c r="G52" s="73">
        <f>((((SweetenersPerCap!G52/365)*16)*28.3495)/4.2)</f>
        <v>0.84566825582622918</v>
      </c>
      <c r="H52" s="73">
        <f>((((SweetenersPerCap!H52/365)*16)*28.3495)/4.2)</f>
        <v>18.636227973057814</v>
      </c>
      <c r="I52" s="73">
        <f>((((SweetenersPerCap!I52/365)*16)*28.3495)/4.2)</f>
        <v>0.19551063283841211</v>
      </c>
      <c r="J52" s="73">
        <f>((((SweetenersPerCap!J52/365)*16)*28.3495)/4.2)</f>
        <v>0.32751012957520503</v>
      </c>
      <c r="K52" s="179">
        <f>((((SweetenersPerCap!K52/365)*16)*28.3495)/4.2)</f>
        <v>38.873376905838079</v>
      </c>
      <c r="L52" s="185"/>
    </row>
    <row r="53" spans="1:13" ht="13.95" customHeight="1" x14ac:dyDescent="0.25">
      <c r="A53" s="74">
        <v>2013</v>
      </c>
      <c r="B53" s="75">
        <v>316.29476599999998</v>
      </c>
      <c r="C53" s="73">
        <f>((((SweetenersPerCap!C53/365)*16)*28.3495)/4.2)</f>
        <v>21.525382798546627</v>
      </c>
      <c r="D53" s="73">
        <f>((((SweetenersPerCap!D53/365)*16)*28.3495)/4.2)</f>
        <v>20.117180185557597</v>
      </c>
      <c r="E53" s="73">
        <f>((((SweetenersPerCap!E53/365)*16)*28.3495)/4.2)</f>
        <v>13.551574992492217</v>
      </c>
      <c r="F53" s="73">
        <f>((((SweetenersPerCap!F53/365)*16)*28.3495)/4.2)</f>
        <v>3.5233636383297449</v>
      </c>
      <c r="G53" s="73">
        <f>((((SweetenersPerCap!G53/365)*16)*28.3495)/4.2)</f>
        <v>0.83707043440615214</v>
      </c>
      <c r="H53" s="73">
        <f>((((SweetenersPerCap!H53/365)*16)*28.3495)/4.2)</f>
        <v>17.912009065228116</v>
      </c>
      <c r="I53" s="73">
        <f>((((SweetenersPerCap!I53/365)*16)*28.3495)/4.2)</f>
        <v>0.2073534984636341</v>
      </c>
      <c r="J53" s="73">
        <f>((((SweetenersPerCap!J53/365)*16)*28.3495)/4.2)</f>
        <v>0.34205693284266192</v>
      </c>
      <c r="K53" s="179">
        <f>((((SweetenersPerCap!K53/365)*16)*28.3495)/4.2)</f>
        <v>38.578599682092012</v>
      </c>
      <c r="L53" s="185"/>
    </row>
    <row r="54" spans="1:13" ht="13.95" customHeight="1" x14ac:dyDescent="0.25">
      <c r="A54" s="74">
        <v>2014</v>
      </c>
      <c r="B54" s="75">
        <v>318.576955</v>
      </c>
      <c r="C54" s="73">
        <f>((((SweetenersPerCap!C54/365)*16)*28.3495)/4.2)</f>
        <v>21.664550486912393</v>
      </c>
      <c r="D54" s="73">
        <f>((((SweetenersPerCap!D54/365)*16)*28.3495)/4.2)</f>
        <v>20.247243445712513</v>
      </c>
      <c r="E54" s="73">
        <f>((((SweetenersPerCap!E54/365)*16)*28.3495)/4.2)</f>
        <v>13.619244219449934</v>
      </c>
      <c r="F54" s="73">
        <f>((((SweetenersPerCap!F54/365)*16)*28.3495)/4.2)</f>
        <v>3.560415605902997</v>
      </c>
      <c r="G54" s="73">
        <f>((((SweetenersPerCap!G54/365)*16)*28.3495)/4.2)</f>
        <v>0.96119049872642992</v>
      </c>
      <c r="H54" s="73">
        <f>((((SweetenersPerCap!H54/365)*16)*28.3495)/4.2)</f>
        <v>18.140850324079366</v>
      </c>
      <c r="I54" s="73">
        <f>((((SweetenersPerCap!I54/365)*16)*28.3495)/4.2)</f>
        <v>0.23671331129715281</v>
      </c>
      <c r="J54" s="73">
        <f>((((SweetenersPerCap!J54/365)*16)*28.3495)/4.2)</f>
        <v>0.38382110455478557</v>
      </c>
      <c r="K54" s="179">
        <f>((((SweetenersPerCap!K54/365)*16)*28.3495)/4.2)</f>
        <v>39.008628185643815</v>
      </c>
      <c r="L54" s="185"/>
    </row>
    <row r="55" spans="1:13" ht="13.95" customHeight="1" x14ac:dyDescent="0.25">
      <c r="A55" s="74">
        <v>2015</v>
      </c>
      <c r="B55" s="75">
        <v>320.87070299999999</v>
      </c>
      <c r="C55" s="73">
        <f>((((SweetenersPerCap!C55/365)*16)*28.3495)/4.2)</f>
        <v>21.852364326704958</v>
      </c>
      <c r="D55" s="73">
        <f>((((SweetenersPerCap!D55/365)*16)*28.3495)/4.2)</f>
        <v>20.42277039878968</v>
      </c>
      <c r="E55" s="73">
        <f>((((SweetenersPerCap!E55/365)*16)*28.3495)/4.2)</f>
        <v>13.248220412665956</v>
      </c>
      <c r="F55" s="73">
        <f>((((SweetenersPerCap!F55/365)*16)*28.3495)/4.2)</f>
        <v>3.5898287216607878</v>
      </c>
      <c r="G55" s="73">
        <f>((((SweetenersPerCap!G55/365)*16)*28.3495)/4.2)</f>
        <v>0.96713090720868</v>
      </c>
      <c r="H55" s="73">
        <f>((((SweetenersPerCap!H55/365)*16)*28.3495)/4.2)</f>
        <v>17.805180041535426</v>
      </c>
      <c r="I55" s="73">
        <f>((((SweetenersPerCap!I55/365)*16)*28.3495)/4.2)</f>
        <v>0.25235167172587031</v>
      </c>
      <c r="J55" s="73">
        <f>((((SweetenersPerCap!J55/365)*16)*28.3495)/4.2)</f>
        <v>0.38177973235512325</v>
      </c>
      <c r="K55" s="179">
        <f>((((SweetenersPerCap!K55/365)*16)*28.3495)/4.2)</f>
        <v>38.862081844406092</v>
      </c>
      <c r="L55" s="185"/>
    </row>
    <row r="56" spans="1:13" ht="13.95" customHeight="1" x14ac:dyDescent="0.25">
      <c r="A56" s="77">
        <v>2016</v>
      </c>
      <c r="B56" s="78">
        <v>323.16101099999997</v>
      </c>
      <c r="C56" s="69">
        <f>((((SweetenersPerCap!C56/365)*16)*28.3495)/4.2)</f>
        <v>22.035629329214807</v>
      </c>
      <c r="D56" s="69">
        <f>((((SweetenersPerCap!D56/365)*16)*28.3495)/4.2)</f>
        <v>20.59404610206991</v>
      </c>
      <c r="E56" s="69">
        <f>((((SweetenersPerCap!E56/365)*16)*28.3495)/4.2)</f>
        <v>12.884115811555422</v>
      </c>
      <c r="F56" s="69">
        <f>((((SweetenersPerCap!F56/365)*16)*28.3495)/4.2)</f>
        <v>3.6226647366708846</v>
      </c>
      <c r="G56" s="69">
        <f>((((SweetenersPerCap!G56/365)*16)*28.3495)/4.2)</f>
        <v>0.9037998888797284</v>
      </c>
      <c r="H56" s="69">
        <f>((((SweetenersPerCap!H56/365)*16)*28.3495)/4.2)</f>
        <v>17.410580437106038</v>
      </c>
      <c r="I56" s="69">
        <f>((((SweetenersPerCap!I56/365)*16)*28.3495)/4.2)</f>
        <v>0.19282335909415765</v>
      </c>
      <c r="J56" s="69">
        <f>((((SweetenersPerCap!J56/365)*16)*28.3495)/4.2)</f>
        <v>0.37061751389522302</v>
      </c>
      <c r="K56" s="180">
        <f>((((SweetenersPerCap!K56/365)*16)*28.3495)/4.2)</f>
        <v>38.56806741216532</v>
      </c>
      <c r="L56" s="185"/>
    </row>
    <row r="57" spans="1:13" ht="13.95" customHeight="1" x14ac:dyDescent="0.25">
      <c r="A57" s="77">
        <v>2017</v>
      </c>
      <c r="B57" s="78">
        <v>325.20603</v>
      </c>
      <c r="C57" s="69">
        <f>((((SweetenersPerCap!C57/365)*16)*28.3495)/4.2)</f>
        <v>21.868977287364988</v>
      </c>
      <c r="D57" s="69">
        <f>((((SweetenersPerCap!D57/365)*16)*28.3495)/4.2)</f>
        <v>20.438296530247651</v>
      </c>
      <c r="E57" s="69">
        <f>((((SweetenersPerCap!E57/365)*16)*28.3495)/4.2)</f>
        <v>12.525201188695711</v>
      </c>
      <c r="F57" s="69">
        <f>((((SweetenersPerCap!F57/365)*16)*28.3495)/4.2)</f>
        <v>3.8279921471476133</v>
      </c>
      <c r="G57" s="69">
        <f>((((SweetenersPerCap!G57/365)*16)*28.3495)/4.2)</f>
        <v>0.98347801355616316</v>
      </c>
      <c r="H57" s="69">
        <f>((((SweetenersPerCap!H57/365)*16)*28.3495)/4.2)</f>
        <v>17.336671349399492</v>
      </c>
      <c r="I57" s="69">
        <f>((((SweetenersPerCap!I57/365)*16)*28.3495)/4.2)</f>
        <v>0.1991964294185074</v>
      </c>
      <c r="J57" s="69">
        <f>((((SweetenersPerCap!J57/365)*16)*28.3495)/4.2)</f>
        <v>0.42299738932089131</v>
      </c>
      <c r="K57" s="180">
        <f>((((SweetenersPerCap!K57/365)*16)*28.3495)/4.2)</f>
        <v>38.397161698386547</v>
      </c>
      <c r="L57" s="185"/>
    </row>
    <row r="58" spans="1:13" ht="13.95" customHeight="1" x14ac:dyDescent="0.25">
      <c r="A58" s="77">
        <v>2018</v>
      </c>
      <c r="B58" s="78">
        <v>326.92397599999998</v>
      </c>
      <c r="C58" s="69">
        <f>((((SweetenersPerCap!C58/365)*16)*28.3495)/4.2)</f>
        <v>21.673821048257299</v>
      </c>
      <c r="D58" s="69">
        <f>((((SweetenersPerCap!D58/365)*16)*28.3495)/4.2)</f>
        <v>20.255907521735796</v>
      </c>
      <c r="E58" s="69">
        <f>((((SweetenersPerCap!E58/365)*16)*28.3495)/4.2)</f>
        <v>12.130963769807908</v>
      </c>
      <c r="F58" s="69">
        <f>((((SweetenersPerCap!F58/365)*16)*28.3495)/4.2)</f>
        <v>3.8423479742755742</v>
      </c>
      <c r="G58" s="69">
        <f>((((SweetenersPerCap!G58/365)*16)*28.3495)/4.2)</f>
        <v>0.98108280712553309</v>
      </c>
      <c r="H58" s="69">
        <f>((((SweetenersPerCap!H58/365)*16)*28.3495)/4.2)</f>
        <v>16.954394551209017</v>
      </c>
      <c r="I58" s="69">
        <f>((((SweetenersPerCap!I58/365)*16)*28.3495)/4.2)</f>
        <v>0.21302682226091635</v>
      </c>
      <c r="J58" s="69">
        <f>((((SweetenersPerCap!J58/365)*16)*28.3495)/4.2)</f>
        <v>0.39377091963429611</v>
      </c>
      <c r="K58" s="180">
        <f>((((SweetenersPerCap!K58/365)*16)*28.3495)/4.2)</f>
        <v>37.817099814840013</v>
      </c>
      <c r="L58" s="185"/>
    </row>
    <row r="59" spans="1:13" ht="13.95" customHeight="1" x14ac:dyDescent="0.25">
      <c r="A59" s="77">
        <v>2019</v>
      </c>
      <c r="B59" s="78">
        <v>328.475998</v>
      </c>
      <c r="C59" s="69">
        <f>((((SweetenersPerCap!C59/365)*16)*28.3495)/4.2)</f>
        <v>21.593872450185589</v>
      </c>
      <c r="D59" s="69">
        <f>((((SweetenersPerCap!D59/365)*16)*28.3495)/4.2)</f>
        <v>20.181189205780917</v>
      </c>
      <c r="E59" s="69">
        <f>((((SweetenersPerCap!E59/365)*16)*28.3495)/4.2)</f>
        <v>11.851499056711772</v>
      </c>
      <c r="F59" s="69">
        <f>((((SweetenersPerCap!F59/365)*16)*28.3495)/4.2)</f>
        <v>3.8458988734168811</v>
      </c>
      <c r="G59" s="69">
        <f>((((SweetenersPerCap!G59/365)*16)*28.3495)/4.2)</f>
        <v>0.93971958522569277</v>
      </c>
      <c r="H59" s="69">
        <f>((((SweetenersPerCap!H59/365)*16)*28.3495)/4.2)</f>
        <v>16.637117515354344</v>
      </c>
      <c r="I59" s="69">
        <f>((((SweetenersPerCap!I59/365)*16)*28.3495)/4.2)</f>
        <v>0.23093775956556928</v>
      </c>
      <c r="J59" s="69">
        <f>((((SweetenersPerCap!J59/365)*16)*28.3495)/4.2)</f>
        <v>0.37261963142985483</v>
      </c>
      <c r="K59" s="180">
        <f>((((SweetenersPerCap!K59/365)*16)*28.3495)/4.2)</f>
        <v>37.421864112130692</v>
      </c>
      <c r="L59" s="185"/>
    </row>
    <row r="60" spans="1:13" ht="13.95" customHeight="1" x14ac:dyDescent="0.25">
      <c r="A60" s="77">
        <v>2020</v>
      </c>
      <c r="B60" s="78">
        <v>330.11398000000003</v>
      </c>
      <c r="C60" s="69">
        <f>((((SweetenersPerCap!C60/365)*16)*28.3495)/4.2)</f>
        <v>21.698453394555234</v>
      </c>
      <c r="D60" s="69">
        <f>((((SweetenersPerCap!D60/365)*16)*28.3495)/4.2)</f>
        <v>20.278928406126386</v>
      </c>
      <c r="E60" s="69">
        <f>((((SweetenersPerCap!E60/365)*16)*28.3495)/4.2)</f>
        <v>11.898335826250547</v>
      </c>
      <c r="F60" s="69">
        <f>((((SweetenersPerCap!F60/365)*16)*28.3495)/4.2)</f>
        <v>3.7482051597649155</v>
      </c>
      <c r="G60" s="69">
        <f>((((SweetenersPerCap!G60/365)*16)*28.3495)/4.2)</f>
        <v>0.94973097600250578</v>
      </c>
      <c r="H60" s="69">
        <f>((((SweetenersPerCap!H60/365)*16)*28.3495)/4.2)</f>
        <v>16.596271962017973</v>
      </c>
      <c r="I60" s="69">
        <f>((((SweetenersPerCap!I60/365)*16)*28.3495)/4.2)</f>
        <v>0.22381523567634806</v>
      </c>
      <c r="J60" s="69">
        <f>((((SweetenersPerCap!J60/365)*16)*28.3495)/4.2)</f>
        <v>0.39879245398490559</v>
      </c>
      <c r="K60" s="180">
        <f>((((SweetenersPerCap!K60/365)*16)*28.3495)/4.2)</f>
        <v>37.497808057805607</v>
      </c>
      <c r="L60" s="185"/>
    </row>
    <row r="61" spans="1:13" ht="13.95" customHeight="1" x14ac:dyDescent="0.25">
      <c r="A61" s="74">
        <v>2021</v>
      </c>
      <c r="B61" s="75">
        <v>332.29881899999998</v>
      </c>
      <c r="C61" s="73">
        <f>((((SweetenersPerCap!C61/365)*16)*28.3495)/4.2)</f>
        <v>22.000866247051064</v>
      </c>
      <c r="D61" s="73">
        <f>((((SweetenersPerCap!D61/365)*16)*28.3495)/4.2)</f>
        <v>20.561557240234638</v>
      </c>
      <c r="E61" s="73">
        <f>((((SweetenersPerCap!E61/365)*16)*28.3495)/4.2)</f>
        <v>11.692467866052207</v>
      </c>
      <c r="F61" s="73">
        <f>((((SweetenersPerCap!F61/365)*16)*28.3495)/4.2)</f>
        <v>3.7813705153870636</v>
      </c>
      <c r="G61" s="73">
        <f>((((SweetenersPerCap!G61/365)*16)*28.3495)/4.2)</f>
        <v>0.94461500354545358</v>
      </c>
      <c r="H61" s="73">
        <f>((((SweetenersPerCap!H61/365)*16)*28.3495)/4.2)</f>
        <v>16.418453384984723</v>
      </c>
      <c r="I61" s="73">
        <f>((((SweetenersPerCap!I61/365)*16)*28.3495)/4.2)</f>
        <v>0.24166571892962863</v>
      </c>
      <c r="J61" s="73">
        <f>((((SweetenersPerCap!J61/365)*16)*28.3495)/4.2)</f>
        <v>0.42949704656299109</v>
      </c>
      <c r="K61" s="179">
        <f>((((SweetenersPerCap!K61/365)*16)*28.3495)/4.2)</f>
        <v>37.651173390711989</v>
      </c>
      <c r="L61" s="185"/>
    </row>
    <row r="62" spans="1:13" ht="13.95" customHeight="1" x14ac:dyDescent="0.25">
      <c r="A62" s="74">
        <v>2022</v>
      </c>
      <c r="B62" s="75">
        <v>333.52110399999998</v>
      </c>
      <c r="C62" s="73">
        <f>((((SweetenersPerCap!C62/365)*16)*28.3495)/4.2)</f>
        <v>21.910617192645191</v>
      </c>
      <c r="D62" s="73">
        <f>((((SweetenersPerCap!D62/365)*16)*28.3495)/4.2)</f>
        <v>20.477212329574943</v>
      </c>
      <c r="E62" s="73">
        <f>((((SweetenersPerCap!E62/365)*16)*28.3495)/4.2)</f>
        <v>11.629541520751882</v>
      </c>
      <c r="F62" s="73">
        <f>((((SweetenersPerCap!F62/365)*16)*28.3495)/4.2)</f>
        <v>3.7403344274676007</v>
      </c>
      <c r="G62" s="73">
        <f>((((SweetenersPerCap!G62/365)*16)*28.3495)/4.2)</f>
        <v>0.94488525075575569</v>
      </c>
      <c r="H62" s="73">
        <f>((((SweetenersPerCap!H62/365)*16)*28.3495)/4.2)</f>
        <v>16.314761198975241</v>
      </c>
      <c r="I62" s="73">
        <f>((((SweetenersPerCap!I62/365)*16)*28.3495)/4.2)</f>
        <v>0.26597533191728273</v>
      </c>
      <c r="J62" s="73">
        <f>((((SweetenersPerCap!J62/365)*16)*28.3495)/4.2)</f>
        <v>0.39182603440139097</v>
      </c>
      <c r="K62" s="181">
        <f>((((SweetenersPerCap!K62/365)*16)*28.3495)/4.2)</f>
        <v>37.449774894868867</v>
      </c>
      <c r="L62" s="185"/>
    </row>
    <row r="63" spans="1:13" ht="14.4" customHeight="1" thickBot="1" x14ac:dyDescent="0.3">
      <c r="A63" s="229">
        <v>2023</v>
      </c>
      <c r="B63" s="230">
        <v>335.16093799999999</v>
      </c>
      <c r="C63" s="231">
        <f>((((SweetenersPerCap!C63/365)*16)*28.3495)/4.2)</f>
        <v>21.656708174614391</v>
      </c>
      <c r="D63" s="231">
        <f>((((SweetenersPerCap!D63/365)*16)*28.3495)/4.2)</f>
        <v>20.239914181882611</v>
      </c>
      <c r="E63" s="231">
        <f>((((SweetenersPerCap!E63/365)*16)*28.3495)/4.2)</f>
        <v>11.172187916304866</v>
      </c>
      <c r="F63" s="231">
        <f>((((SweetenersPerCap!F63/365)*16)*28.3495)/4.2)</f>
        <v>3.732105664934358</v>
      </c>
      <c r="G63" s="231">
        <f>((((SweetenersPerCap!G63/365)*16)*28.3495)/4.2)</f>
        <v>0.78599068433389363</v>
      </c>
      <c r="H63" s="231">
        <f>((((SweetenersPerCap!H63/365)*16)*28.3495)/4.2)</f>
        <v>15.690284265573121</v>
      </c>
      <c r="I63" s="231">
        <f>((((SweetenersPerCap!I63/365)*16)*28.3495)/4.2)</f>
        <v>0.24068332746941484</v>
      </c>
      <c r="J63" s="231">
        <f>((((SweetenersPerCap!J63/365)*16)*28.3495)/4.2)</f>
        <v>0.37857176130899062</v>
      </c>
      <c r="K63" s="245">
        <f>((((SweetenersPerCap!K63/365)*16)*28.3495)/4.2)</f>
        <v>36.549453536234125</v>
      </c>
    </row>
    <row r="64" spans="1:13" ht="15" customHeight="1" thickTop="1" x14ac:dyDescent="0.25">
      <c r="A64" s="25" t="s">
        <v>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" customHeight="1" x14ac:dyDescent="0.25">
      <c r="A65" s="227" t="s">
        <v>91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" customHeight="1" x14ac:dyDescent="0.25">
      <c r="A66" s="228" t="s">
        <v>51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" customHeight="1" x14ac:dyDescent="0.25">
      <c r="A67" s="228" t="s">
        <v>52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" customHeight="1" x14ac:dyDescent="0.25">
      <c r="A68" s="228" t="s">
        <v>53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" customHeight="1" x14ac:dyDescent="0.25">
      <c r="A69" s="228" t="s">
        <v>89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" customHeight="1" x14ac:dyDescent="0.25">
      <c r="A70" s="228" t="s">
        <v>103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" customHeight="1" x14ac:dyDescent="0.25">
      <c r="A71" s="25" t="s">
        <v>92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" customHeight="1" x14ac:dyDescent="0.2">
      <c r="A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" customHeight="1" x14ac:dyDescent="0.2">
      <c r="A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" customHeight="1" x14ac:dyDescent="0.2">
      <c r="A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" customHeight="1" x14ac:dyDescent="0.2">
      <c r="A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" customHeight="1" x14ac:dyDescent="0.2">
      <c r="A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" customHeight="1" x14ac:dyDescent="0.2">
      <c r="A77" s="3"/>
    </row>
    <row r="78" spans="1:13" ht="12" customHeight="1" x14ac:dyDescent="0.2">
      <c r="A78" s="16"/>
    </row>
    <row r="79" spans="1:13" ht="12" customHeight="1" x14ac:dyDescent="0.2">
      <c r="A79" s="16"/>
    </row>
    <row r="80" spans="1:13" ht="12" customHeight="1" x14ac:dyDescent="0.2">
      <c r="A80" s="16"/>
    </row>
    <row r="81" spans="1:1" ht="12" customHeight="1" x14ac:dyDescent="0.2">
      <c r="A81" s="16"/>
    </row>
    <row r="84" spans="1:1" ht="12" customHeight="1" x14ac:dyDescent="0.2">
      <c r="A84" s="16"/>
    </row>
    <row r="85" spans="1:1" ht="12" customHeight="1" x14ac:dyDescent="0.2">
      <c r="A85" s="16"/>
    </row>
  </sheetData>
  <mergeCells count="1">
    <mergeCell ref="J1:K1"/>
  </mergeCells>
  <phoneticPr fontId="4" type="noConversion"/>
  <printOptions horizontalCentered="1" verticalCentered="1"/>
  <pageMargins left="0.25" right="0.25" top="0.75" bottom="0.75" header="0" footer="0"/>
  <pageSetup scale="82" fitToHeight="2" orientation="landscape" r:id="rId1"/>
  <headerFooter alignWithMargins="0"/>
  <rowBreaks count="1" manualBreakCount="1"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GQ76"/>
  <sheetViews>
    <sheetView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4.44140625" style="4" customWidth="1"/>
    <col min="5" max="5" width="13.88671875" style="4" customWidth="1"/>
    <col min="6" max="8" width="12.6640625" style="4" customWidth="1"/>
    <col min="9" max="9" width="14.44140625" style="4" customWidth="1"/>
    <col min="10" max="10" width="13.33203125" style="4" customWidth="1"/>
    <col min="11" max="11" width="15" style="4" customWidth="1"/>
    <col min="12" max="12" width="12.6640625" style="12" customWidth="1"/>
    <col min="13" max="16384" width="12.6640625" style="15"/>
  </cols>
  <sheetData>
    <row r="1" spans="1:199" s="28" customFormat="1" ht="16.95" customHeight="1" thickBot="1" x14ac:dyDescent="0.3">
      <c r="A1" s="297" t="s">
        <v>27</v>
      </c>
      <c r="B1" s="91"/>
      <c r="C1" s="51"/>
      <c r="D1" s="50"/>
      <c r="E1" s="51"/>
      <c r="F1" s="50"/>
      <c r="G1" s="51"/>
      <c r="H1" s="50"/>
      <c r="I1" s="51"/>
      <c r="J1" s="92"/>
      <c r="K1" s="92" t="s">
        <v>46</v>
      </c>
      <c r="L1" s="7"/>
    </row>
    <row r="2" spans="1:199" ht="21" customHeight="1" thickTop="1" x14ac:dyDescent="0.25">
      <c r="A2" s="55"/>
      <c r="B2" s="54"/>
      <c r="C2" s="263" t="s">
        <v>6</v>
      </c>
      <c r="D2" s="267"/>
      <c r="E2" s="269"/>
      <c r="F2" s="265"/>
      <c r="G2" s="265"/>
      <c r="H2" s="267"/>
      <c r="I2" s="268"/>
      <c r="J2" s="267"/>
      <c r="K2" s="268"/>
      <c r="L2" s="198"/>
    </row>
    <row r="3" spans="1:199" ht="48" customHeight="1" x14ac:dyDescent="0.25">
      <c r="A3" s="55" t="s">
        <v>0</v>
      </c>
      <c r="B3" s="54" t="s">
        <v>73</v>
      </c>
      <c r="C3" s="255" t="s">
        <v>75</v>
      </c>
      <c r="D3" s="256"/>
      <c r="E3" s="253" t="s">
        <v>7</v>
      </c>
      <c r="F3" s="253"/>
      <c r="G3" s="252"/>
      <c r="H3" s="252"/>
      <c r="I3" s="54" t="s">
        <v>74</v>
      </c>
      <c r="J3" s="53" t="s">
        <v>12</v>
      </c>
      <c r="K3" s="195" t="s">
        <v>102</v>
      </c>
      <c r="L3" s="198"/>
    </row>
    <row r="4" spans="1:199" ht="36" customHeight="1" x14ac:dyDescent="0.2">
      <c r="A4" s="43"/>
      <c r="B4" s="54"/>
      <c r="C4" s="58" t="s">
        <v>8</v>
      </c>
      <c r="D4" s="58" t="s">
        <v>88</v>
      </c>
      <c r="E4" s="254" t="s">
        <v>47</v>
      </c>
      <c r="F4" s="58" t="s">
        <v>10</v>
      </c>
      <c r="G4" s="63" t="s">
        <v>11</v>
      </c>
      <c r="H4" s="63" t="s">
        <v>101</v>
      </c>
      <c r="I4" s="53"/>
      <c r="J4" s="44"/>
      <c r="K4" s="45"/>
      <c r="L4" s="198"/>
    </row>
    <row r="5" spans="1:199" ht="15" customHeight="1" x14ac:dyDescent="0.25">
      <c r="A5" s="66"/>
      <c r="B5" s="64" t="s">
        <v>29</v>
      </c>
      <c r="C5" s="65" t="s">
        <v>115</v>
      </c>
      <c r="D5" s="65"/>
      <c r="E5" s="65"/>
      <c r="F5" s="65"/>
      <c r="G5" s="65"/>
      <c r="H5" s="65"/>
      <c r="I5" s="65"/>
      <c r="J5" s="65"/>
      <c r="K5" s="196"/>
      <c r="L5" s="199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</row>
    <row r="6" spans="1:199" ht="13.95" customHeight="1" x14ac:dyDescent="0.25">
      <c r="A6" s="67">
        <v>1966</v>
      </c>
      <c r="B6" s="68">
        <v>196.56</v>
      </c>
      <c r="C6" s="69">
        <v>10235</v>
      </c>
      <c r="D6" s="69">
        <f>C6/1.07</f>
        <v>9565.4205607476633</v>
      </c>
      <c r="E6" s="90" t="s">
        <v>4</v>
      </c>
      <c r="F6" s="69">
        <v>951.75749999999994</v>
      </c>
      <c r="G6" s="69">
        <v>414.858</v>
      </c>
      <c r="H6" s="69">
        <f>SUM(E6,F6,G6)</f>
        <v>1366.6154999999999</v>
      </c>
      <c r="I6" s="69">
        <v>69</v>
      </c>
      <c r="J6" s="93">
        <v>98</v>
      </c>
      <c r="K6" s="180">
        <f>SUM(D6,H6,I6,J6)</f>
        <v>11099.036060747663</v>
      </c>
      <c r="L6" s="198"/>
    </row>
    <row r="7" spans="1:199" ht="13.95" customHeight="1" x14ac:dyDescent="0.25">
      <c r="A7" s="67">
        <v>1967</v>
      </c>
      <c r="B7" s="68">
        <v>198.71199999999999</v>
      </c>
      <c r="C7" s="69">
        <v>10474</v>
      </c>
      <c r="D7" s="69">
        <f t="shared" ref="D7:D63" si="0">C7/1.07</f>
        <v>9788.7850467289718</v>
      </c>
      <c r="E7" s="69">
        <v>3</v>
      </c>
      <c r="F7" s="69">
        <v>983.83390017896227</v>
      </c>
      <c r="G7" s="69">
        <v>427.83600000000001</v>
      </c>
      <c r="H7" s="69">
        <f t="shared" ref="H7:H40" si="1">SUM(E7,F7,G7)</f>
        <v>1414.6699001789623</v>
      </c>
      <c r="I7" s="69">
        <v>50</v>
      </c>
      <c r="J7" s="69">
        <v>89</v>
      </c>
      <c r="K7" s="180">
        <f t="shared" ref="K7:K40" si="2">SUM(D7,H7,I7,J7)</f>
        <v>11342.454946907934</v>
      </c>
      <c r="L7" s="198"/>
    </row>
    <row r="8" spans="1:199" ht="13.95" customHeight="1" x14ac:dyDescent="0.25">
      <c r="A8" s="67">
        <v>1968</v>
      </c>
      <c r="B8" s="68">
        <v>200.70599999999999</v>
      </c>
      <c r="C8" s="69">
        <v>10656</v>
      </c>
      <c r="D8" s="69">
        <f t="shared" si="0"/>
        <v>9958.8785046728972</v>
      </c>
      <c r="E8" s="69">
        <v>15</v>
      </c>
      <c r="F8" s="69">
        <v>1030.5735483579003</v>
      </c>
      <c r="G8" s="69">
        <v>443.52200000000005</v>
      </c>
      <c r="H8" s="69">
        <f t="shared" si="1"/>
        <v>1489.0955483579005</v>
      </c>
      <c r="I8" s="69">
        <v>70</v>
      </c>
      <c r="J8" s="69">
        <v>90</v>
      </c>
      <c r="K8" s="180">
        <f t="shared" si="2"/>
        <v>11607.974053030797</v>
      </c>
      <c r="L8" s="198"/>
    </row>
    <row r="9" spans="1:199" ht="13.95" customHeight="1" x14ac:dyDescent="0.25">
      <c r="A9" s="67">
        <v>1969</v>
      </c>
      <c r="B9" s="68">
        <v>202.67699999999999</v>
      </c>
      <c r="C9" s="69">
        <v>10950</v>
      </c>
      <c r="D9" s="69">
        <f t="shared" si="0"/>
        <v>10233.644859813083</v>
      </c>
      <c r="E9" s="69">
        <v>33</v>
      </c>
      <c r="F9" s="69">
        <v>1060.9199612384837</v>
      </c>
      <c r="G9" s="69">
        <v>458.93899999999996</v>
      </c>
      <c r="H9" s="69">
        <f t="shared" si="1"/>
        <v>1552.8589612384835</v>
      </c>
      <c r="I9" s="69">
        <v>61</v>
      </c>
      <c r="J9" s="69">
        <v>101</v>
      </c>
      <c r="K9" s="180">
        <f t="shared" si="2"/>
        <v>11948.503821051567</v>
      </c>
      <c r="L9" s="198"/>
    </row>
    <row r="10" spans="1:199" ht="13.95" customHeight="1" x14ac:dyDescent="0.25">
      <c r="A10" s="67">
        <v>1970</v>
      </c>
      <c r="B10" s="68">
        <v>205.05199999999999</v>
      </c>
      <c r="C10" s="69">
        <v>11163</v>
      </c>
      <c r="D10" s="69">
        <f t="shared" si="0"/>
        <v>10432.710280373831</v>
      </c>
      <c r="E10" s="69">
        <v>56.18268820928126</v>
      </c>
      <c r="F10" s="69">
        <v>1101.8912779446448</v>
      </c>
      <c r="G10" s="69">
        <v>471.15199999999993</v>
      </c>
      <c r="H10" s="69">
        <f t="shared" si="1"/>
        <v>1629.225966153926</v>
      </c>
      <c r="I10" s="69">
        <v>51</v>
      </c>
      <c r="J10" s="69">
        <v>103</v>
      </c>
      <c r="K10" s="180">
        <f t="shared" si="2"/>
        <v>12215.936246527757</v>
      </c>
      <c r="L10" s="18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</row>
    <row r="11" spans="1:199" ht="13.95" customHeight="1" x14ac:dyDescent="0.25">
      <c r="A11" s="71">
        <v>1971</v>
      </c>
      <c r="B11" s="72">
        <v>207.661</v>
      </c>
      <c r="C11" s="73">
        <v>11345</v>
      </c>
      <c r="D11" s="73">
        <f t="shared" si="0"/>
        <v>10602.803738317756</v>
      </c>
      <c r="E11" s="73">
        <v>85.630242188480366</v>
      </c>
      <c r="F11" s="73">
        <v>1163.1161294640522</v>
      </c>
      <c r="G11" s="73">
        <v>481.76499999999993</v>
      </c>
      <c r="H11" s="73">
        <f t="shared" si="1"/>
        <v>1730.5113716525325</v>
      </c>
      <c r="I11" s="73">
        <v>52</v>
      </c>
      <c r="J11" s="73">
        <v>93</v>
      </c>
      <c r="K11" s="179">
        <f t="shared" si="2"/>
        <v>12478.315109970288</v>
      </c>
      <c r="L11" s="18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</row>
    <row r="12" spans="1:199" ht="13.95" customHeight="1" x14ac:dyDescent="0.25">
      <c r="A12" s="71">
        <v>1972</v>
      </c>
      <c r="B12" s="72">
        <v>209.89599999999999</v>
      </c>
      <c r="C12" s="73">
        <v>11487</v>
      </c>
      <c r="D12" s="73">
        <f t="shared" si="0"/>
        <v>10735.514018691589</v>
      </c>
      <c r="E12" s="73">
        <v>121.16003567315768</v>
      </c>
      <c r="F12" s="73">
        <v>1257.3127500000001</v>
      </c>
      <c r="G12" s="73">
        <v>484.524</v>
      </c>
      <c r="H12" s="73">
        <f t="shared" si="1"/>
        <v>1862.9967856731578</v>
      </c>
      <c r="I12" s="73">
        <v>52</v>
      </c>
      <c r="J12" s="73">
        <v>105</v>
      </c>
      <c r="K12" s="179">
        <f t="shared" si="2"/>
        <v>12755.510804364747</v>
      </c>
      <c r="L12" s="18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</row>
    <row r="13" spans="1:199" ht="13.95" customHeight="1" x14ac:dyDescent="0.25">
      <c r="A13" s="71">
        <v>1973</v>
      </c>
      <c r="B13" s="72">
        <v>211.90899999999999</v>
      </c>
      <c r="C13" s="73">
        <v>11429</v>
      </c>
      <c r="D13" s="73">
        <f t="shared" si="0"/>
        <v>10681.308411214952</v>
      </c>
      <c r="E13" s="73">
        <v>218.49315610440163</v>
      </c>
      <c r="F13" s="73">
        <v>1384.4767500000003</v>
      </c>
      <c r="G13" s="73">
        <v>489.42399999999992</v>
      </c>
      <c r="H13" s="73">
        <f t="shared" si="1"/>
        <v>2092.3939061044016</v>
      </c>
      <c r="I13" s="73">
        <v>53</v>
      </c>
      <c r="J13" s="73">
        <v>95</v>
      </c>
      <c r="K13" s="179">
        <f t="shared" si="2"/>
        <v>12921.702317319354</v>
      </c>
      <c r="L13" s="18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</row>
    <row r="14" spans="1:199" ht="13.95" customHeight="1" x14ac:dyDescent="0.25">
      <c r="A14" s="71">
        <v>1974</v>
      </c>
      <c r="B14" s="72">
        <v>213.85400000000001</v>
      </c>
      <c r="C14" s="73">
        <v>10945</v>
      </c>
      <c r="D14" s="73">
        <f t="shared" si="0"/>
        <v>10228.971962616823</v>
      </c>
      <c r="E14" s="73">
        <v>295.39201439241407</v>
      </c>
      <c r="F14" s="73">
        <v>1480.491</v>
      </c>
      <c r="G14" s="73">
        <v>486.34399999999994</v>
      </c>
      <c r="H14" s="73">
        <f t="shared" si="1"/>
        <v>2262.2270143924138</v>
      </c>
      <c r="I14" s="73">
        <v>43</v>
      </c>
      <c r="J14" s="73">
        <v>75</v>
      </c>
      <c r="K14" s="179">
        <f t="shared" si="2"/>
        <v>12609.198977009237</v>
      </c>
      <c r="L14" s="18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</row>
    <row r="15" spans="1:199" ht="13.95" customHeight="1" x14ac:dyDescent="0.25">
      <c r="A15" s="71">
        <v>1975</v>
      </c>
      <c r="B15" s="72">
        <v>215.97300000000001</v>
      </c>
      <c r="C15" s="73">
        <v>10302</v>
      </c>
      <c r="D15" s="73">
        <f t="shared" si="0"/>
        <v>9628.0373831775687</v>
      </c>
      <c r="E15" s="73">
        <v>526.88499999999999</v>
      </c>
      <c r="F15" s="73">
        <v>1514.59575</v>
      </c>
      <c r="G15" s="73">
        <v>473.08600000000001</v>
      </c>
      <c r="H15" s="73">
        <f t="shared" si="1"/>
        <v>2514.56675</v>
      </c>
      <c r="I15" s="73">
        <v>43</v>
      </c>
      <c r="J15" s="73">
        <v>108</v>
      </c>
      <c r="K15" s="179">
        <f t="shared" si="2"/>
        <v>12293.604133177569</v>
      </c>
      <c r="L15" s="18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</row>
    <row r="16" spans="1:199" ht="13.95" customHeight="1" x14ac:dyDescent="0.25">
      <c r="A16" s="67">
        <v>1976</v>
      </c>
      <c r="B16" s="68">
        <v>218.035</v>
      </c>
      <c r="C16" s="69">
        <v>10893</v>
      </c>
      <c r="D16" s="69">
        <f t="shared" si="0"/>
        <v>10180.3738317757</v>
      </c>
      <c r="E16" s="69">
        <v>782.20764057481563</v>
      </c>
      <c r="F16" s="69">
        <v>1513.89975</v>
      </c>
      <c r="G16" s="69">
        <v>451.83999999999992</v>
      </c>
      <c r="H16" s="69">
        <f t="shared" si="1"/>
        <v>2747.9473905748155</v>
      </c>
      <c r="I16" s="69">
        <v>44</v>
      </c>
      <c r="J16" s="69">
        <v>100</v>
      </c>
      <c r="K16" s="180">
        <f t="shared" si="2"/>
        <v>13072.321222350514</v>
      </c>
      <c r="L16" s="18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</row>
    <row r="17" spans="1:199" ht="13.95" customHeight="1" x14ac:dyDescent="0.25">
      <c r="A17" s="67">
        <v>1977</v>
      </c>
      <c r="B17" s="68">
        <v>220.23899999999998</v>
      </c>
      <c r="C17" s="69">
        <v>11099</v>
      </c>
      <c r="D17" s="69">
        <f t="shared" si="0"/>
        <v>10372.897196261682</v>
      </c>
      <c r="E17" s="69">
        <v>1056.8973870201639</v>
      </c>
      <c r="F17" s="69">
        <v>1517.1802499999999</v>
      </c>
      <c r="G17" s="69">
        <v>428.51200000000006</v>
      </c>
      <c r="H17" s="69">
        <f t="shared" si="1"/>
        <v>3002.589637020164</v>
      </c>
      <c r="I17" s="69">
        <v>44</v>
      </c>
      <c r="J17" s="69">
        <v>100</v>
      </c>
      <c r="K17" s="180">
        <f t="shared" si="2"/>
        <v>13519.486833281846</v>
      </c>
      <c r="L17" s="18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</row>
    <row r="18" spans="1:199" ht="13.95" customHeight="1" x14ac:dyDescent="0.25">
      <c r="A18" s="67">
        <v>1978</v>
      </c>
      <c r="B18" s="68">
        <v>222.58500000000001</v>
      </c>
      <c r="C18" s="69">
        <v>10889</v>
      </c>
      <c r="D18" s="69">
        <f t="shared" si="0"/>
        <v>10176.635514018692</v>
      </c>
      <c r="E18" s="69">
        <v>1198.3347686822442</v>
      </c>
      <c r="F18" s="69">
        <v>1550.8110000000008</v>
      </c>
      <c r="G18" s="69">
        <v>410.35099999999989</v>
      </c>
      <c r="H18" s="69">
        <f t="shared" si="1"/>
        <v>3159.4967686822447</v>
      </c>
      <c r="I18" s="69">
        <v>45</v>
      </c>
      <c r="J18" s="69">
        <v>120</v>
      </c>
      <c r="K18" s="180">
        <f t="shared" si="2"/>
        <v>13501.132282700935</v>
      </c>
      <c r="L18" s="18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</row>
    <row r="19" spans="1:199" ht="13.95" customHeight="1" x14ac:dyDescent="0.25">
      <c r="A19" s="67">
        <v>1979</v>
      </c>
      <c r="B19" s="68">
        <v>225.05500000000001</v>
      </c>
      <c r="C19" s="69">
        <v>10756</v>
      </c>
      <c r="D19" s="69">
        <f t="shared" si="0"/>
        <v>10052.336448598131</v>
      </c>
      <c r="E19" s="69">
        <v>1659.8029006616014</v>
      </c>
      <c r="F19" s="69">
        <v>1519.1872499999999</v>
      </c>
      <c r="G19" s="69">
        <v>398.77600000000007</v>
      </c>
      <c r="H19" s="69">
        <f t="shared" si="1"/>
        <v>3577.7661506616014</v>
      </c>
      <c r="I19" s="69">
        <v>44</v>
      </c>
      <c r="J19" s="69">
        <v>117</v>
      </c>
      <c r="K19" s="180">
        <f t="shared" si="2"/>
        <v>13791.102599259732</v>
      </c>
      <c r="L19" s="18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</row>
    <row r="20" spans="1:199" ht="13.95" customHeight="1" x14ac:dyDescent="0.25">
      <c r="A20" s="67">
        <v>1980</v>
      </c>
      <c r="B20" s="68">
        <v>227.726</v>
      </c>
      <c r="C20" s="69">
        <v>10189</v>
      </c>
      <c r="D20" s="69">
        <f t="shared" si="0"/>
        <v>9522.4299065420564</v>
      </c>
      <c r="E20" s="69">
        <v>2158.3542983261132</v>
      </c>
      <c r="F20" s="69">
        <v>1471.83</v>
      </c>
      <c r="G20" s="69">
        <v>393.40300000000002</v>
      </c>
      <c r="H20" s="69">
        <f t="shared" si="1"/>
        <v>4023.5872983261133</v>
      </c>
      <c r="I20" s="69">
        <v>50</v>
      </c>
      <c r="J20" s="69">
        <v>93.873000000000005</v>
      </c>
      <c r="K20" s="180">
        <f t="shared" si="2"/>
        <v>13689.89020486817</v>
      </c>
      <c r="L20" s="18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</row>
    <row r="21" spans="1:199" ht="13.95" customHeight="1" x14ac:dyDescent="0.25">
      <c r="A21" s="71">
        <v>1981</v>
      </c>
      <c r="B21" s="72">
        <v>229.96600000000001</v>
      </c>
      <c r="C21" s="73">
        <v>9769</v>
      </c>
      <c r="D21" s="73">
        <f t="shared" si="0"/>
        <v>9129.9065420560746</v>
      </c>
      <c r="E21" s="73">
        <v>2625.5301527689062</v>
      </c>
      <c r="F21" s="73">
        <v>1486.1062500000003</v>
      </c>
      <c r="G21" s="73">
        <v>389.5</v>
      </c>
      <c r="H21" s="73">
        <f t="shared" si="1"/>
        <v>4501.1364027689069</v>
      </c>
      <c r="I21" s="73">
        <v>46</v>
      </c>
      <c r="J21" s="73">
        <v>96.28</v>
      </c>
      <c r="K21" s="179">
        <f t="shared" si="2"/>
        <v>13773.322944824982</v>
      </c>
      <c r="L21" s="189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</row>
    <row r="22" spans="1:199" ht="13.95" customHeight="1" x14ac:dyDescent="0.25">
      <c r="A22" s="71">
        <v>1982</v>
      </c>
      <c r="B22" s="72">
        <v>232.18799999999999</v>
      </c>
      <c r="C22" s="73">
        <v>9153</v>
      </c>
      <c r="D22" s="73">
        <f t="shared" si="0"/>
        <v>8554.2056074766351</v>
      </c>
      <c r="E22" s="73">
        <v>3090.0412762633673</v>
      </c>
      <c r="F22" s="73">
        <v>1479.3105</v>
      </c>
      <c r="G22" s="73">
        <v>391.70999999999992</v>
      </c>
      <c r="H22" s="73">
        <f t="shared" si="1"/>
        <v>4961.0617762633674</v>
      </c>
      <c r="I22" s="73">
        <v>46</v>
      </c>
      <c r="J22" s="73">
        <v>104.08199999999999</v>
      </c>
      <c r="K22" s="179">
        <f t="shared" si="2"/>
        <v>13665.349383740004</v>
      </c>
      <c r="L22" s="18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</row>
    <row r="23" spans="1:199" ht="13.95" customHeight="1" x14ac:dyDescent="0.25">
      <c r="A23" s="71">
        <v>1983</v>
      </c>
      <c r="B23" s="72">
        <v>234.30699999999999</v>
      </c>
      <c r="C23" s="73">
        <v>8812</v>
      </c>
      <c r="D23" s="73">
        <f t="shared" si="0"/>
        <v>8235.5140186915887</v>
      </c>
      <c r="E23" s="73">
        <v>3655.3620000000001</v>
      </c>
      <c r="F23" s="73">
        <v>1523.4937500000001</v>
      </c>
      <c r="G23" s="73">
        <v>398.14100000000008</v>
      </c>
      <c r="H23" s="73">
        <f t="shared" si="1"/>
        <v>5576.9967500000002</v>
      </c>
      <c r="I23" s="73">
        <v>47.2</v>
      </c>
      <c r="J23" s="73">
        <v>115.7435</v>
      </c>
      <c r="K23" s="179">
        <f t="shared" si="2"/>
        <v>13975.45426869159</v>
      </c>
      <c r="L23" s="189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</row>
    <row r="24" spans="1:199" ht="13.95" customHeight="1" x14ac:dyDescent="0.25">
      <c r="A24" s="71">
        <v>1984</v>
      </c>
      <c r="B24" s="72">
        <v>236.34800000000001</v>
      </c>
      <c r="C24" s="73">
        <v>8428</v>
      </c>
      <c r="D24" s="73">
        <f t="shared" si="0"/>
        <v>7876.6355140186915</v>
      </c>
      <c r="E24" s="73">
        <v>4399.1769999999997</v>
      </c>
      <c r="F24" s="73">
        <v>1552.2127499999992</v>
      </c>
      <c r="G24" s="73">
        <v>407.85300000000001</v>
      </c>
      <c r="H24" s="73">
        <f t="shared" si="1"/>
        <v>6359.2427499999985</v>
      </c>
      <c r="I24" s="73">
        <v>47</v>
      </c>
      <c r="J24" s="73">
        <v>108.0245</v>
      </c>
      <c r="K24" s="179">
        <f t="shared" si="2"/>
        <v>14390.902764018691</v>
      </c>
      <c r="L24" s="18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</row>
    <row r="25" spans="1:199" ht="13.95" customHeight="1" x14ac:dyDescent="0.25">
      <c r="A25" s="71">
        <v>1985</v>
      </c>
      <c r="B25" s="72">
        <v>238.46600000000001</v>
      </c>
      <c r="C25" s="73">
        <v>8003</v>
      </c>
      <c r="D25" s="73">
        <f t="shared" si="0"/>
        <v>7479.4392523364486</v>
      </c>
      <c r="E25" s="73">
        <v>5385.8810000000003</v>
      </c>
      <c r="F25" s="73">
        <v>1607.3640000000009</v>
      </c>
      <c r="G25" s="73">
        <v>417.9</v>
      </c>
      <c r="H25" s="73">
        <f t="shared" si="1"/>
        <v>7411.1450000000004</v>
      </c>
      <c r="I25" s="73">
        <v>48.080059697397097</v>
      </c>
      <c r="J25" s="73">
        <v>104.4555</v>
      </c>
      <c r="K25" s="179">
        <f t="shared" si="2"/>
        <v>15043.119812033845</v>
      </c>
      <c r="L25" s="18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</row>
    <row r="26" spans="1:199" ht="13.95" customHeight="1" x14ac:dyDescent="0.25">
      <c r="A26" s="67">
        <v>1986</v>
      </c>
      <c r="B26" s="68">
        <v>240.65100000000001</v>
      </c>
      <c r="C26" s="69">
        <v>7731</v>
      </c>
      <c r="D26" s="69">
        <f t="shared" si="0"/>
        <v>7225.2336448598126</v>
      </c>
      <c r="E26" s="69">
        <v>5498.1319999999996</v>
      </c>
      <c r="F26" s="69">
        <v>1632.471</v>
      </c>
      <c r="G26" s="69">
        <v>430.49700000000001</v>
      </c>
      <c r="H26" s="69">
        <f t="shared" si="1"/>
        <v>7561.0999999999995</v>
      </c>
      <c r="I26" s="69">
        <v>49.901552557656302</v>
      </c>
      <c r="J26" s="69">
        <v>120.931</v>
      </c>
      <c r="K26" s="180">
        <f t="shared" si="2"/>
        <v>14957.166197417469</v>
      </c>
      <c r="L26" s="18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</row>
    <row r="27" spans="1:199" ht="13.95" customHeight="1" x14ac:dyDescent="0.25">
      <c r="A27" s="67">
        <v>1987</v>
      </c>
      <c r="B27" s="68">
        <v>242.804</v>
      </c>
      <c r="C27" s="69">
        <v>8103</v>
      </c>
      <c r="D27" s="69">
        <f t="shared" si="0"/>
        <v>7572.8971962616815</v>
      </c>
      <c r="E27" s="69">
        <v>5791.9830000000002</v>
      </c>
      <c r="F27" s="69">
        <v>1679.2019999999993</v>
      </c>
      <c r="G27" s="69">
        <v>440.97500000000002</v>
      </c>
      <c r="H27" s="69">
        <f t="shared" si="1"/>
        <v>7912.16</v>
      </c>
      <c r="I27" s="69">
        <v>54.483089126861898</v>
      </c>
      <c r="J27" s="69">
        <v>107.23050000000002</v>
      </c>
      <c r="K27" s="180">
        <f t="shared" si="2"/>
        <v>15646.770785388542</v>
      </c>
      <c r="L27" s="18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</row>
    <row r="28" spans="1:199" ht="13.95" customHeight="1" x14ac:dyDescent="0.25">
      <c r="A28" s="67">
        <v>1988</v>
      </c>
      <c r="B28" s="68">
        <v>245.02099999999999</v>
      </c>
      <c r="C28" s="69">
        <v>8136</v>
      </c>
      <c r="D28" s="69">
        <f t="shared" si="0"/>
        <v>7603.7383177570091</v>
      </c>
      <c r="E28" s="69">
        <v>5998.393</v>
      </c>
      <c r="F28" s="69">
        <v>1746.81675</v>
      </c>
      <c r="G28" s="69">
        <v>451.56500000000011</v>
      </c>
      <c r="H28" s="69">
        <f t="shared" si="1"/>
        <v>8196.7747500000005</v>
      </c>
      <c r="I28" s="69">
        <v>53.528990755068001</v>
      </c>
      <c r="J28" s="69">
        <v>103.76417999999998</v>
      </c>
      <c r="K28" s="180">
        <f t="shared" si="2"/>
        <v>15957.806238512077</v>
      </c>
      <c r="L28" s="18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</row>
    <row r="29" spans="1:199" ht="13.95" customHeight="1" x14ac:dyDescent="0.25">
      <c r="A29" s="67">
        <v>1989</v>
      </c>
      <c r="B29" s="68">
        <v>247.34200000000001</v>
      </c>
      <c r="C29" s="69">
        <v>8304</v>
      </c>
      <c r="D29" s="69">
        <f t="shared" si="0"/>
        <v>7760.7476635514013</v>
      </c>
      <c r="E29" s="69">
        <v>5960.4679999999998</v>
      </c>
      <c r="F29" s="69">
        <v>1586.8959296502007</v>
      </c>
      <c r="G29" s="69">
        <v>437.80998520000014</v>
      </c>
      <c r="H29" s="69">
        <f t="shared" si="1"/>
        <v>7985.1739148502011</v>
      </c>
      <c r="I29" s="69">
        <v>52.409966825488098</v>
      </c>
      <c r="J29" s="69">
        <v>96.504917251662576</v>
      </c>
      <c r="K29" s="180">
        <f t="shared" si="2"/>
        <v>15894.836462478752</v>
      </c>
      <c r="L29" s="18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</row>
    <row r="30" spans="1:199" ht="13.95" customHeight="1" x14ac:dyDescent="0.25">
      <c r="A30" s="67">
        <v>1990</v>
      </c>
      <c r="B30" s="68">
        <v>250.13200000000001</v>
      </c>
      <c r="C30" s="69">
        <v>8615</v>
      </c>
      <c r="D30" s="69">
        <f t="shared" si="0"/>
        <v>8051.4018691588781</v>
      </c>
      <c r="E30" s="69">
        <v>6202.4499999999989</v>
      </c>
      <c r="F30" s="69">
        <v>1700.4923751929357</v>
      </c>
      <c r="G30" s="69">
        <v>455.12956629999996</v>
      </c>
      <c r="H30" s="69">
        <f t="shared" si="1"/>
        <v>8358.0719414929335</v>
      </c>
      <c r="I30" s="69">
        <v>52.574602077581297</v>
      </c>
      <c r="J30" s="69">
        <v>103.49818554710335</v>
      </c>
      <c r="K30" s="180">
        <f t="shared" si="2"/>
        <v>16565.546598276498</v>
      </c>
      <c r="L30" s="18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</row>
    <row r="31" spans="1:199" ht="13.95" customHeight="1" x14ac:dyDescent="0.25">
      <c r="A31" s="71">
        <v>1991</v>
      </c>
      <c r="B31" s="72">
        <v>253.49299999999999</v>
      </c>
      <c r="C31" s="73">
        <v>8622</v>
      </c>
      <c r="D31" s="73">
        <f>C31/1.07</f>
        <v>8057.9439252336442</v>
      </c>
      <c r="E31" s="73">
        <v>6376.0410000000002</v>
      </c>
      <c r="F31" s="73">
        <v>1776.0739403999141</v>
      </c>
      <c r="G31" s="73">
        <v>462.84167057500019</v>
      </c>
      <c r="H31" s="73">
        <f t="shared" si="1"/>
        <v>8614.9566109749139</v>
      </c>
      <c r="I31" s="73">
        <v>53.044362059610499</v>
      </c>
      <c r="J31" s="73">
        <v>116.33044116259651</v>
      </c>
      <c r="K31" s="179">
        <f t="shared" si="2"/>
        <v>16842.275339430766</v>
      </c>
      <c r="L31" s="18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</row>
    <row r="32" spans="1:199" ht="13.95" customHeight="1" x14ac:dyDescent="0.25">
      <c r="A32" s="71">
        <v>1992</v>
      </c>
      <c r="B32" s="72">
        <v>256.89400000000001</v>
      </c>
      <c r="C32" s="73">
        <v>8826</v>
      </c>
      <c r="D32" s="73">
        <f t="shared" si="0"/>
        <v>8248.598130841121</v>
      </c>
      <c r="E32" s="73">
        <v>6578.3298903603591</v>
      </c>
      <c r="F32" s="73">
        <v>1943.2613327963722</v>
      </c>
      <c r="G32" s="73">
        <v>457.74318124375009</v>
      </c>
      <c r="H32" s="73">
        <f t="shared" si="1"/>
        <v>8979.3344044004807</v>
      </c>
      <c r="I32" s="73">
        <v>19.970206094070832</v>
      </c>
      <c r="J32" s="73">
        <v>126.06334815014797</v>
      </c>
      <c r="K32" s="179">
        <f t="shared" si="2"/>
        <v>17373.966089485821</v>
      </c>
      <c r="L32" s="18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</row>
    <row r="33" spans="1:199" ht="13.95" customHeight="1" x14ac:dyDescent="0.25">
      <c r="A33" s="71">
        <v>1993</v>
      </c>
      <c r="B33" s="72">
        <v>260.255</v>
      </c>
      <c r="C33" s="73">
        <v>8886</v>
      </c>
      <c r="D33" s="73">
        <f t="shared" si="0"/>
        <v>8304.6728971962621</v>
      </c>
      <c r="E33" s="73">
        <v>6984.9033192386314</v>
      </c>
      <c r="F33" s="73">
        <v>2047.9485165405192</v>
      </c>
      <c r="G33" s="73">
        <v>480.56299552921587</v>
      </c>
      <c r="H33" s="73">
        <f t="shared" si="1"/>
        <v>9513.414831308366</v>
      </c>
      <c r="I33" s="73">
        <v>19.908359726597972</v>
      </c>
      <c r="J33" s="73">
        <v>134.81797753861974</v>
      </c>
      <c r="K33" s="179">
        <f t="shared" si="2"/>
        <v>17972.814065769846</v>
      </c>
      <c r="L33" s="18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</row>
    <row r="34" spans="1:199" ht="13.95" customHeight="1" x14ac:dyDescent="0.25">
      <c r="A34" s="71">
        <v>1994</v>
      </c>
      <c r="B34" s="72">
        <v>263.43599999999998</v>
      </c>
      <c r="C34" s="73">
        <v>9071.7792499999996</v>
      </c>
      <c r="D34" s="73">
        <f t="shared" si="0"/>
        <v>8478.2983644859796</v>
      </c>
      <c r="E34" s="73">
        <v>7415.4046329589792</v>
      </c>
      <c r="F34" s="73">
        <v>2090.035317583624</v>
      </c>
      <c r="G34" s="73">
        <v>501.9697619868939</v>
      </c>
      <c r="H34" s="73">
        <f t="shared" si="1"/>
        <v>10007.409712529497</v>
      </c>
      <c r="I34" s="73">
        <v>18.274810163332706</v>
      </c>
      <c r="J34" s="73">
        <v>125.67436880554693</v>
      </c>
      <c r="K34" s="179">
        <f t="shared" si="2"/>
        <v>18629.657255984359</v>
      </c>
      <c r="L34" s="18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</row>
    <row r="35" spans="1:199" ht="13.95" customHeight="1" x14ac:dyDescent="0.25">
      <c r="A35" s="71">
        <v>1995</v>
      </c>
      <c r="B35" s="72">
        <v>266.55700000000002</v>
      </c>
      <c r="C35" s="73">
        <v>9258.1176899999991</v>
      </c>
      <c r="D35" s="73">
        <f t="shared" si="0"/>
        <v>8652.446439252335</v>
      </c>
      <c r="E35" s="73">
        <v>7781.3098465410449</v>
      </c>
      <c r="F35" s="73">
        <v>2173.3847453934013</v>
      </c>
      <c r="G35" s="73">
        <v>522.46756630121808</v>
      </c>
      <c r="H35" s="73">
        <f t="shared" si="1"/>
        <v>10477.162158235666</v>
      </c>
      <c r="I35" s="73">
        <v>35.748229315024609</v>
      </c>
      <c r="J35" s="73">
        <v>120.08066293726876</v>
      </c>
      <c r="K35" s="179">
        <f t="shared" si="2"/>
        <v>19285.437489740292</v>
      </c>
      <c r="L35" s="18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</row>
    <row r="36" spans="1:199" ht="13.95" customHeight="1" x14ac:dyDescent="0.25">
      <c r="A36" s="67">
        <v>1996</v>
      </c>
      <c r="B36" s="68">
        <v>269.66699999999997</v>
      </c>
      <c r="C36" s="69">
        <v>9380.9194679447301</v>
      </c>
      <c r="D36" s="69">
        <f t="shared" si="0"/>
        <v>8767.2144560231118</v>
      </c>
      <c r="E36" s="69">
        <v>8049.9689192758751</v>
      </c>
      <c r="F36" s="69">
        <v>2213.6202038263077</v>
      </c>
      <c r="G36" s="69">
        <v>537.63623459281177</v>
      </c>
      <c r="H36" s="69">
        <f t="shared" si="1"/>
        <v>10801.225357694995</v>
      </c>
      <c r="I36" s="69">
        <v>94.433749759059822</v>
      </c>
      <c r="J36" s="69">
        <v>130.77784916715251</v>
      </c>
      <c r="K36" s="180">
        <f t="shared" si="2"/>
        <v>19793.651412644318</v>
      </c>
      <c r="L36" s="198"/>
    </row>
    <row r="37" spans="1:199" ht="13.95" customHeight="1" x14ac:dyDescent="0.25">
      <c r="A37" s="67">
        <v>1997</v>
      </c>
      <c r="B37" s="68">
        <v>272.91199999999998</v>
      </c>
      <c r="C37" s="69">
        <v>9472.7885517272498</v>
      </c>
      <c r="D37" s="69">
        <f t="shared" si="0"/>
        <v>8853.0734128292042</v>
      </c>
      <c r="E37" s="69">
        <v>8554.7782668086456</v>
      </c>
      <c r="F37" s="69">
        <v>2360.5046767254835</v>
      </c>
      <c r="G37" s="69">
        <v>514.98504378531061</v>
      </c>
      <c r="H37" s="69">
        <f t="shared" si="1"/>
        <v>11430.267987319441</v>
      </c>
      <c r="I37" s="69">
        <v>81.45438699358867</v>
      </c>
      <c r="J37" s="69">
        <v>129.32031606050469</v>
      </c>
      <c r="K37" s="180">
        <f t="shared" si="2"/>
        <v>20494.116103202738</v>
      </c>
      <c r="L37" s="198"/>
    </row>
    <row r="38" spans="1:199" ht="13.95" customHeight="1" x14ac:dyDescent="0.25">
      <c r="A38" s="67">
        <v>1998</v>
      </c>
      <c r="B38" s="68">
        <v>276.11500000000001</v>
      </c>
      <c r="C38" s="69">
        <v>9591.5846064369398</v>
      </c>
      <c r="D38" s="69">
        <f t="shared" si="0"/>
        <v>8964.0977630251764</v>
      </c>
      <c r="E38" s="69">
        <v>8884.8407806119303</v>
      </c>
      <c r="F38" s="69">
        <v>2353.3192697945369</v>
      </c>
      <c r="G38" s="69">
        <v>506.81861002868436</v>
      </c>
      <c r="H38" s="69">
        <f t="shared" si="1"/>
        <v>11744.97866043515</v>
      </c>
      <c r="I38" s="69">
        <v>80.662882258153346</v>
      </c>
      <c r="J38" s="69">
        <v>129.53654583451387</v>
      </c>
      <c r="K38" s="180">
        <f t="shared" si="2"/>
        <v>20919.275851552997</v>
      </c>
      <c r="L38" s="198"/>
    </row>
    <row r="39" spans="1:199" ht="13.95" customHeight="1" x14ac:dyDescent="0.25">
      <c r="A39" s="67">
        <v>1999</v>
      </c>
      <c r="B39" s="68">
        <v>279.29500000000002</v>
      </c>
      <c r="C39" s="69">
        <v>9905.2162038214101</v>
      </c>
      <c r="D39" s="69">
        <f t="shared" si="0"/>
        <v>9257.2114054405702</v>
      </c>
      <c r="E39" s="69">
        <v>9196.8765004351626</v>
      </c>
      <c r="F39" s="69">
        <v>2276.7089283746172</v>
      </c>
      <c r="G39" s="69">
        <v>493.32429583482156</v>
      </c>
      <c r="H39" s="69">
        <f t="shared" si="1"/>
        <v>11966.909724644602</v>
      </c>
      <c r="I39" s="69">
        <v>77.528814317146612</v>
      </c>
      <c r="J39" s="69">
        <v>146.97057007390615</v>
      </c>
      <c r="K39" s="180">
        <f t="shared" si="2"/>
        <v>21448.620514476224</v>
      </c>
      <c r="L39" s="198"/>
    </row>
    <row r="40" spans="1:199" ht="13.95" customHeight="1" x14ac:dyDescent="0.25">
      <c r="A40" s="67">
        <v>2000</v>
      </c>
      <c r="B40" s="68">
        <v>282.38499999999999</v>
      </c>
      <c r="C40" s="69">
        <v>9899.3309562280501</v>
      </c>
      <c r="D40" s="69">
        <f t="shared" si="0"/>
        <v>9251.7111740449054</v>
      </c>
      <c r="E40" s="69">
        <v>9090.58558020485</v>
      </c>
      <c r="F40" s="69">
        <v>2224.9842112832871</v>
      </c>
      <c r="G40" s="69">
        <v>481.72738314226677</v>
      </c>
      <c r="H40" s="69">
        <f t="shared" si="1"/>
        <v>11797.297174630403</v>
      </c>
      <c r="I40" s="69">
        <v>83.583708635524118</v>
      </c>
      <c r="J40" s="69">
        <v>156.90430881602865</v>
      </c>
      <c r="K40" s="180">
        <f t="shared" si="2"/>
        <v>21289.496366126859</v>
      </c>
      <c r="L40" s="198"/>
    </row>
    <row r="41" spans="1:199" ht="13.95" customHeight="1" x14ac:dyDescent="0.25">
      <c r="A41" s="71">
        <v>2001</v>
      </c>
      <c r="B41" s="72">
        <v>285.30901899999998</v>
      </c>
      <c r="C41" s="73">
        <v>9838.7875254416504</v>
      </c>
      <c r="D41" s="73">
        <f>C41/1.07</f>
        <v>9195.1285284501391</v>
      </c>
      <c r="E41" s="73">
        <v>9098.1475313785086</v>
      </c>
      <c r="F41" s="73">
        <v>2199.1418418940166</v>
      </c>
      <c r="G41" s="73">
        <v>476.35575796208639</v>
      </c>
      <c r="H41" s="73">
        <f t="shared" ref="H41:H46" si="3">SUM(E41,F41,G41)</f>
        <v>11773.645131234611</v>
      </c>
      <c r="I41" s="73">
        <v>142.30781998408733</v>
      </c>
      <c r="J41" s="73">
        <v>134.11096401244077</v>
      </c>
      <c r="K41" s="179">
        <f t="shared" ref="K41:K46" si="4">SUM(D41,H41,I41,J41)</f>
        <v>21245.192443681277</v>
      </c>
      <c r="L41" s="198"/>
    </row>
    <row r="42" spans="1:199" ht="13.95" customHeight="1" x14ac:dyDescent="0.25">
      <c r="A42" s="71">
        <v>2002</v>
      </c>
      <c r="B42" s="72">
        <v>288.10481800000002</v>
      </c>
      <c r="C42" s="73">
        <v>9742.1161608151706</v>
      </c>
      <c r="D42" s="73">
        <f t="shared" si="0"/>
        <v>9104.7814587057655</v>
      </c>
      <c r="E42" s="73">
        <v>9245.6419572284067</v>
      </c>
      <c r="F42" s="73">
        <v>2216.7430714848538</v>
      </c>
      <c r="G42" s="73">
        <v>480.78961571519892</v>
      </c>
      <c r="H42" s="73">
        <f t="shared" si="3"/>
        <v>11943.17464442846</v>
      </c>
      <c r="I42" s="73">
        <v>138.20155405004508</v>
      </c>
      <c r="J42" s="73">
        <v>153.25521771587782</v>
      </c>
      <c r="K42" s="179">
        <f t="shared" si="4"/>
        <v>21339.412874900147</v>
      </c>
      <c r="L42" s="198"/>
    </row>
    <row r="43" spans="1:199" ht="13.95" customHeight="1" x14ac:dyDescent="0.25">
      <c r="A43" s="71">
        <v>2003</v>
      </c>
      <c r="B43" s="72">
        <v>290.81963400000001</v>
      </c>
      <c r="C43" s="73">
        <v>9467.5078297516593</v>
      </c>
      <c r="D43" s="73">
        <f t="shared" si="0"/>
        <v>8848.1381586464104</v>
      </c>
      <c r="E43" s="73">
        <v>9078.2587438683568</v>
      </c>
      <c r="F43" s="73">
        <v>2199.2112302952546</v>
      </c>
      <c r="G43" s="73">
        <v>459.47714304561691</v>
      </c>
      <c r="H43" s="73">
        <f t="shared" si="3"/>
        <v>11736.947117209227</v>
      </c>
      <c r="I43" s="73">
        <v>111.85511031121248</v>
      </c>
      <c r="J43" s="73">
        <v>145.81225763142052</v>
      </c>
      <c r="K43" s="179">
        <f t="shared" si="4"/>
        <v>20842.752643798267</v>
      </c>
      <c r="L43" s="198"/>
    </row>
    <row r="44" spans="1:199" ht="13.95" customHeight="1" x14ac:dyDescent="0.25">
      <c r="A44" s="71">
        <v>2004</v>
      </c>
      <c r="B44" s="72">
        <v>293.46318500000001</v>
      </c>
      <c r="C44" s="73">
        <v>9660.8161667036893</v>
      </c>
      <c r="D44" s="73">
        <f t="shared" si="0"/>
        <v>9028.8001557978405</v>
      </c>
      <c r="E44" s="73">
        <v>9017.2947872766963</v>
      </c>
      <c r="F44" s="73">
        <v>2279.2936846266366</v>
      </c>
      <c r="G44" s="73">
        <v>500.83056185480802</v>
      </c>
      <c r="H44" s="73">
        <f t="shared" si="3"/>
        <v>11797.41903375814</v>
      </c>
      <c r="I44" s="73">
        <v>96.273448954459425</v>
      </c>
      <c r="J44" s="73">
        <v>130.19231438739493</v>
      </c>
      <c r="K44" s="179">
        <f t="shared" si="4"/>
        <v>21052.684952897835</v>
      </c>
      <c r="L44" s="198"/>
    </row>
    <row r="45" spans="1:199" ht="13.95" customHeight="1" x14ac:dyDescent="0.25">
      <c r="A45" s="71">
        <v>2005</v>
      </c>
      <c r="B45" s="72">
        <v>296.186216</v>
      </c>
      <c r="C45" s="73">
        <v>9976.5210700827502</v>
      </c>
      <c r="D45" s="73">
        <f t="shared" si="0"/>
        <v>9323.8514673670561</v>
      </c>
      <c r="E45" s="73">
        <v>9008.2385112358206</v>
      </c>
      <c r="F45" s="73">
        <v>2246.4178755111502</v>
      </c>
      <c r="G45" s="73">
        <v>497.34389085414705</v>
      </c>
      <c r="H45" s="73">
        <f t="shared" si="3"/>
        <v>11752.000277601117</v>
      </c>
      <c r="I45" s="73">
        <v>94.201376312243255</v>
      </c>
      <c r="J45" s="73">
        <v>155.4928302138741</v>
      </c>
      <c r="K45" s="179">
        <f t="shared" si="4"/>
        <v>21325.545951494292</v>
      </c>
      <c r="L45" s="198"/>
    </row>
    <row r="46" spans="1:199" ht="13.95" customHeight="1" x14ac:dyDescent="0.25">
      <c r="A46" s="67">
        <v>2006</v>
      </c>
      <c r="B46" s="68">
        <v>298.99582500000002</v>
      </c>
      <c r="C46" s="69">
        <v>9936.0093447140498</v>
      </c>
      <c r="D46" s="69">
        <f t="shared" si="0"/>
        <v>9285.9900417888311</v>
      </c>
      <c r="E46" s="69">
        <v>8984.341884745174</v>
      </c>
      <c r="F46" s="69">
        <v>2040.1050367126461</v>
      </c>
      <c r="G46" s="69">
        <v>480.81788666023181</v>
      </c>
      <c r="H46" s="69">
        <f t="shared" si="3"/>
        <v>11505.264808118052</v>
      </c>
      <c r="I46" s="69">
        <v>98.330920620002871</v>
      </c>
      <c r="J46" s="69">
        <v>166.73616576318273</v>
      </c>
      <c r="K46" s="180">
        <f t="shared" si="4"/>
        <v>21056.321936290071</v>
      </c>
      <c r="L46" s="198"/>
    </row>
    <row r="47" spans="1:199" ht="13.95" customHeight="1" x14ac:dyDescent="0.25">
      <c r="A47" s="67">
        <v>2007</v>
      </c>
      <c r="B47" s="68">
        <v>302.003917</v>
      </c>
      <c r="C47" s="69">
        <v>9875.9148472614506</v>
      </c>
      <c r="D47" s="69">
        <f t="shared" si="0"/>
        <v>9229.8269600574295</v>
      </c>
      <c r="E47" s="69">
        <v>8717.1465680096462</v>
      </c>
      <c r="F47" s="69">
        <v>2053.9069587028134</v>
      </c>
      <c r="G47" s="69">
        <v>465.9546866138204</v>
      </c>
      <c r="H47" s="69">
        <f t="shared" ref="H47:H52" si="5">SUM(E47,F47,G47)</f>
        <v>11237.00821332628</v>
      </c>
      <c r="I47" s="69">
        <v>93.653983883607637</v>
      </c>
      <c r="J47" s="69">
        <v>148.52319271913476</v>
      </c>
      <c r="K47" s="180">
        <f t="shared" ref="K47:K54" si="6">SUM(D47,H47,I47,J47)</f>
        <v>20709.012349986453</v>
      </c>
      <c r="L47" s="198"/>
    </row>
    <row r="48" spans="1:199" ht="13.95" customHeight="1" x14ac:dyDescent="0.25">
      <c r="A48" s="67">
        <v>2008</v>
      </c>
      <c r="B48" s="68">
        <v>304.79776099999998</v>
      </c>
      <c r="C48" s="69">
        <v>10605.013788666274</v>
      </c>
      <c r="D48" s="69">
        <f t="shared" si="0"/>
        <v>9911.2278398750223</v>
      </c>
      <c r="E48" s="69">
        <v>8300.8006438076864</v>
      </c>
      <c r="F48" s="69">
        <v>2020.5219072446564</v>
      </c>
      <c r="G48" s="69">
        <v>439.38369054444388</v>
      </c>
      <c r="H48" s="69">
        <f t="shared" si="5"/>
        <v>10760.706241596787</v>
      </c>
      <c r="I48" s="69">
        <v>93.233045238498562</v>
      </c>
      <c r="J48" s="69">
        <v>150.78821493615786</v>
      </c>
      <c r="K48" s="180">
        <f t="shared" si="6"/>
        <v>20915.955341646466</v>
      </c>
      <c r="L48" s="198"/>
    </row>
    <row r="49" spans="1:12" ht="13.95" customHeight="1" x14ac:dyDescent="0.25">
      <c r="A49" s="67">
        <v>2009</v>
      </c>
      <c r="B49" s="68">
        <v>307.43940600000002</v>
      </c>
      <c r="C49" s="69">
        <v>10421.920282175826</v>
      </c>
      <c r="D49" s="69">
        <f t="shared" si="0"/>
        <v>9740.1124132484347</v>
      </c>
      <c r="E49" s="69">
        <v>7957.2439562264417</v>
      </c>
      <c r="F49" s="69">
        <v>1978.2987924565186</v>
      </c>
      <c r="G49" s="69">
        <v>434.18229361996407</v>
      </c>
      <c r="H49" s="69">
        <f t="shared" si="5"/>
        <v>10369.725042302925</v>
      </c>
      <c r="I49" s="69">
        <v>90.348597867584914</v>
      </c>
      <c r="J49" s="69">
        <v>140.74588831477354</v>
      </c>
      <c r="K49" s="180">
        <f t="shared" si="6"/>
        <v>20340.931941733717</v>
      </c>
      <c r="L49" s="198"/>
    </row>
    <row r="50" spans="1:12" ht="13.95" customHeight="1" x14ac:dyDescent="0.25">
      <c r="A50" s="67">
        <v>2010</v>
      </c>
      <c r="B50" s="68">
        <v>309.74127900000002</v>
      </c>
      <c r="C50" s="69">
        <v>10922.886534454612</v>
      </c>
      <c r="D50" s="69">
        <f t="shared" si="0"/>
        <v>10208.305172387487</v>
      </c>
      <c r="E50" s="69">
        <v>7830.5803579141966</v>
      </c>
      <c r="F50" s="69">
        <v>1940.5746427109491</v>
      </c>
      <c r="G50" s="69">
        <v>473.75663458352011</v>
      </c>
      <c r="H50" s="69">
        <f t="shared" si="5"/>
        <v>10244.911635208666</v>
      </c>
      <c r="I50" s="69">
        <v>103.82910259667709</v>
      </c>
      <c r="J50" s="69">
        <v>160.12982111174344</v>
      </c>
      <c r="K50" s="180">
        <f t="shared" si="6"/>
        <v>20717.175731304571</v>
      </c>
      <c r="L50" s="198"/>
    </row>
    <row r="51" spans="1:12" ht="13.95" customHeight="1" x14ac:dyDescent="0.25">
      <c r="A51" s="74">
        <v>2011</v>
      </c>
      <c r="B51" s="75">
        <v>311.97391399999998</v>
      </c>
      <c r="C51" s="76">
        <v>10995.534302999875</v>
      </c>
      <c r="D51" s="73">
        <f t="shared" si="0"/>
        <v>10276.200283177452</v>
      </c>
      <c r="E51" s="73">
        <v>7578.377108679585</v>
      </c>
      <c r="F51" s="73">
        <v>1890.6967860531263</v>
      </c>
      <c r="G51" s="73">
        <v>474.58397071903045</v>
      </c>
      <c r="H51" s="76">
        <f t="shared" si="5"/>
        <v>9943.6578654517416</v>
      </c>
      <c r="I51" s="76">
        <v>102.13532109206959</v>
      </c>
      <c r="J51" s="76">
        <v>168.87440152431873</v>
      </c>
      <c r="K51" s="181">
        <f t="shared" si="6"/>
        <v>20490.86787124558</v>
      </c>
      <c r="L51" s="198"/>
    </row>
    <row r="52" spans="1:12" ht="13.95" customHeight="1" x14ac:dyDescent="0.25">
      <c r="A52" s="74">
        <v>2012</v>
      </c>
      <c r="B52" s="75">
        <v>314.16755799999999</v>
      </c>
      <c r="C52" s="76">
        <v>11198.747757979581</v>
      </c>
      <c r="D52" s="73">
        <f>C52/1.07</f>
        <v>10466.119399980917</v>
      </c>
      <c r="E52" s="73">
        <v>7494.0608829251023</v>
      </c>
      <c r="F52" s="73">
        <v>1950.8468798701481</v>
      </c>
      <c r="G52" s="73">
        <v>448.96050496187445</v>
      </c>
      <c r="H52" s="76">
        <f t="shared" si="5"/>
        <v>9893.8682677571251</v>
      </c>
      <c r="I52" s="76">
        <v>103.79549171890135</v>
      </c>
      <c r="J52" s="76">
        <v>173.87327967106177</v>
      </c>
      <c r="K52" s="181">
        <f t="shared" si="6"/>
        <v>20637.656439128004</v>
      </c>
      <c r="L52" s="198"/>
    </row>
    <row r="53" spans="1:12" ht="13.95" customHeight="1" x14ac:dyDescent="0.25">
      <c r="A53" s="74">
        <v>2013</v>
      </c>
      <c r="B53" s="75">
        <v>316.29476599999998</v>
      </c>
      <c r="C53" s="76">
        <v>11505.080499872</v>
      </c>
      <c r="D53" s="73">
        <f t="shared" si="0"/>
        <v>10752.411682123364</v>
      </c>
      <c r="E53" s="73">
        <v>7243.1678752399357</v>
      </c>
      <c r="F53" s="73">
        <v>1883.1991360470759</v>
      </c>
      <c r="G53" s="73">
        <v>447.40494615295989</v>
      </c>
      <c r="H53" s="76">
        <f t="shared" ref="H53:H63" si="7">SUM(E53,F53,G53)</f>
        <v>9573.7719574399707</v>
      </c>
      <c r="I53" s="76">
        <v>110.82816570933501</v>
      </c>
      <c r="J53" s="76">
        <v>182.82567073138642</v>
      </c>
      <c r="K53" s="181">
        <f t="shared" si="6"/>
        <v>20619.837476004057</v>
      </c>
      <c r="L53" s="198"/>
    </row>
    <row r="54" spans="1:12" ht="13.95" customHeight="1" x14ac:dyDescent="0.25">
      <c r="A54" s="74">
        <v>2014</v>
      </c>
      <c r="B54" s="75">
        <v>318.576955</v>
      </c>
      <c r="C54" s="76">
        <v>11663.014409083602</v>
      </c>
      <c r="D54" s="73">
        <f t="shared" si="0"/>
        <v>10900.013466433273</v>
      </c>
      <c r="E54" s="73">
        <v>7331.8595586938054</v>
      </c>
      <c r="F54" s="73">
        <v>1916.7339077290453</v>
      </c>
      <c r="G54" s="73">
        <v>517.45263042927309</v>
      </c>
      <c r="H54" s="76">
        <f t="shared" si="7"/>
        <v>9766.0460968521256</v>
      </c>
      <c r="I54" s="76">
        <v>127.43355843678299</v>
      </c>
      <c r="J54" s="76">
        <v>206.6283847263353</v>
      </c>
      <c r="K54" s="181">
        <f t="shared" si="6"/>
        <v>21000.121506448519</v>
      </c>
      <c r="L54" s="198"/>
    </row>
    <row r="55" spans="1:12" ht="13.95" customHeight="1" x14ac:dyDescent="0.25">
      <c r="A55" s="74">
        <v>2015</v>
      </c>
      <c r="B55" s="75">
        <v>320.87070299999999</v>
      </c>
      <c r="C55" s="76">
        <v>11848.824616842599</v>
      </c>
      <c r="D55" s="73">
        <f t="shared" si="0"/>
        <v>11073.667866208036</v>
      </c>
      <c r="E55" s="73">
        <v>7183.4716741894472</v>
      </c>
      <c r="F55" s="73">
        <v>1946.4827828942155</v>
      </c>
      <c r="G55" s="73">
        <v>524.39929747278939</v>
      </c>
      <c r="H55" s="76">
        <f t="shared" si="7"/>
        <v>9654.3537545564523</v>
      </c>
      <c r="I55" s="76">
        <v>136.83053491803724</v>
      </c>
      <c r="J55" s="76">
        <v>207.00922899280013</v>
      </c>
      <c r="K55" s="181">
        <f t="shared" ref="K55:K63" si="8">SUM(D55,H55,I55,J55)</f>
        <v>21071.861384675325</v>
      </c>
      <c r="L55" s="198"/>
    </row>
    <row r="56" spans="1:12" ht="13.95" customHeight="1" x14ac:dyDescent="0.25">
      <c r="A56" s="77">
        <v>2016</v>
      </c>
      <c r="B56" s="78">
        <v>323.16101099999997</v>
      </c>
      <c r="C56" s="79">
        <v>12033.478582507101</v>
      </c>
      <c r="D56" s="69">
        <f t="shared" si="0"/>
        <v>11246.241665894486</v>
      </c>
      <c r="E56" s="94">
        <v>7035.9112216205467</v>
      </c>
      <c r="F56" s="94">
        <v>1978.3078517542922</v>
      </c>
      <c r="G56" s="94">
        <v>493.55779420773405</v>
      </c>
      <c r="H56" s="79">
        <f t="shared" si="7"/>
        <v>9507.7768675825737</v>
      </c>
      <c r="I56" s="79">
        <v>105.29927360823432</v>
      </c>
      <c r="J56" s="79">
        <v>202.39122056057528</v>
      </c>
      <c r="K56" s="182">
        <f t="shared" si="8"/>
        <v>21061.709027645866</v>
      </c>
      <c r="L56" s="198"/>
    </row>
    <row r="57" spans="1:12" ht="13.95" customHeight="1" x14ac:dyDescent="0.25">
      <c r="A57" s="95">
        <v>2017</v>
      </c>
      <c r="B57" s="96">
        <v>325.20603</v>
      </c>
      <c r="C57" s="93">
        <v>12018.045285235501</v>
      </c>
      <c r="D57" s="69">
        <f>C57/1.07</f>
        <v>11231.818023584579</v>
      </c>
      <c r="E57" s="69">
        <v>6883.1949987620064</v>
      </c>
      <c r="F57" s="69">
        <v>2103.6641252778531</v>
      </c>
      <c r="G57" s="69">
        <v>540.46804057820498</v>
      </c>
      <c r="H57" s="79">
        <f t="shared" si="7"/>
        <v>9527.3271646180656</v>
      </c>
      <c r="I57" s="93">
        <v>109.46793157958821</v>
      </c>
      <c r="J57" s="93">
        <v>232.45722530115589</v>
      </c>
      <c r="K57" s="182">
        <f t="shared" si="8"/>
        <v>21101.07034508339</v>
      </c>
      <c r="L57" s="198"/>
    </row>
    <row r="58" spans="1:12" ht="13.95" customHeight="1" x14ac:dyDescent="0.25">
      <c r="A58" s="95">
        <v>2018</v>
      </c>
      <c r="B58" s="96">
        <v>326.92397599999998</v>
      </c>
      <c r="C58" s="97">
        <v>11973.7180727791</v>
      </c>
      <c r="D58" s="69">
        <f t="shared" si="0"/>
        <v>11190.390722223457</v>
      </c>
      <c r="E58" s="69">
        <v>6701.7596854458025</v>
      </c>
      <c r="F58" s="69">
        <v>2122.7079101120867</v>
      </c>
      <c r="G58" s="69">
        <v>541.99990451228678</v>
      </c>
      <c r="H58" s="69">
        <f t="shared" si="7"/>
        <v>9366.4675000701754</v>
      </c>
      <c r="I58" s="69">
        <v>117.68682162748262</v>
      </c>
      <c r="J58" s="69">
        <v>217.53902860331698</v>
      </c>
      <c r="K58" s="182">
        <f t="shared" si="8"/>
        <v>20892.084072524431</v>
      </c>
      <c r="L58" s="198"/>
    </row>
    <row r="59" spans="1:12" ht="13.95" customHeight="1" x14ac:dyDescent="0.25">
      <c r="A59" s="95">
        <v>2019</v>
      </c>
      <c r="B59" s="96">
        <v>328.475998</v>
      </c>
      <c r="C59" s="97">
        <v>11986.184143639201</v>
      </c>
      <c r="D59" s="69">
        <f t="shared" si="0"/>
        <v>11202.041255737569</v>
      </c>
      <c r="E59" s="69">
        <v>6578.45184552309</v>
      </c>
      <c r="F59" s="69">
        <v>2134.7561536695616</v>
      </c>
      <c r="G59" s="69">
        <v>521.61334276115917</v>
      </c>
      <c r="H59" s="69">
        <f t="shared" si="7"/>
        <v>9234.8213419538097</v>
      </c>
      <c r="I59" s="69">
        <v>128.18740678671551</v>
      </c>
      <c r="J59" s="69">
        <v>206.83124475039787</v>
      </c>
      <c r="K59" s="182">
        <f t="shared" si="8"/>
        <v>20771.881249228492</v>
      </c>
      <c r="L59" s="198"/>
    </row>
    <row r="60" spans="1:12" ht="13.95" customHeight="1" x14ac:dyDescent="0.25">
      <c r="A60" s="95">
        <v>2020</v>
      </c>
      <c r="B60" s="96">
        <v>330.11398000000003</v>
      </c>
      <c r="C60" s="97">
        <v>12104.294153787001</v>
      </c>
      <c r="D60" s="69">
        <f>C60/1.07</f>
        <v>11312.424442791589</v>
      </c>
      <c r="E60" s="98">
        <v>6637.383511288318</v>
      </c>
      <c r="F60" s="69">
        <v>2090.9037606302959</v>
      </c>
      <c r="G60" s="98">
        <v>529.79919312508173</v>
      </c>
      <c r="H60" s="69">
        <f t="shared" si="7"/>
        <v>9258.0864650436961</v>
      </c>
      <c r="I60" s="69">
        <v>124.85338929296582</v>
      </c>
      <c r="J60" s="98">
        <v>222.46291390312285</v>
      </c>
      <c r="K60" s="182">
        <f t="shared" si="8"/>
        <v>20917.827211031374</v>
      </c>
      <c r="L60" s="198"/>
    </row>
    <row r="61" spans="1:12" ht="13.95" customHeight="1" x14ac:dyDescent="0.25">
      <c r="A61" s="71">
        <v>2021</v>
      </c>
      <c r="B61" s="72">
        <v>332.29881899999998</v>
      </c>
      <c r="C61" s="99">
        <v>12354.2205859526</v>
      </c>
      <c r="D61" s="73">
        <f t="shared" si="0"/>
        <v>11546.000547619253</v>
      </c>
      <c r="E61" s="99">
        <v>6565.710894712307</v>
      </c>
      <c r="F61" s="73">
        <v>2123.3657320456973</v>
      </c>
      <c r="G61" s="99">
        <v>530.43284712324191</v>
      </c>
      <c r="H61" s="73">
        <f t="shared" si="7"/>
        <v>9219.5094738812459</v>
      </c>
      <c r="I61" s="73">
        <v>135.70336577631954</v>
      </c>
      <c r="J61" s="99">
        <v>241.17692433885699</v>
      </c>
      <c r="K61" s="179">
        <f t="shared" si="8"/>
        <v>21142.390311615676</v>
      </c>
      <c r="L61" s="198"/>
    </row>
    <row r="62" spans="1:12" ht="13.95" customHeight="1" x14ac:dyDescent="0.25">
      <c r="A62" s="74">
        <v>2022</v>
      </c>
      <c r="B62" s="75">
        <v>333.52110399999998</v>
      </c>
      <c r="C62" s="251">
        <v>12348.798490589799</v>
      </c>
      <c r="D62" s="76">
        <f t="shared" si="0"/>
        <v>11540.933168775513</v>
      </c>
      <c r="E62" s="251">
        <v>6554.3961411510854</v>
      </c>
      <c r="F62" s="76">
        <v>2108.0481542855514</v>
      </c>
      <c r="G62" s="251">
        <v>532.53623372279731</v>
      </c>
      <c r="H62" s="76">
        <f t="shared" si="7"/>
        <v>9194.9805291594348</v>
      </c>
      <c r="I62" s="251">
        <v>149.9033892307138</v>
      </c>
      <c r="J62" s="76">
        <v>220.83269949209216</v>
      </c>
      <c r="K62" s="250">
        <f t="shared" si="8"/>
        <v>21106.649786657756</v>
      </c>
      <c r="L62" s="198"/>
    </row>
    <row r="63" spans="1:12" ht="14.4" customHeight="1" thickBot="1" x14ac:dyDescent="0.3">
      <c r="A63" s="229">
        <v>2023</v>
      </c>
      <c r="B63" s="230">
        <v>335.16093799999999</v>
      </c>
      <c r="C63" s="244">
        <v>12265.707800562301</v>
      </c>
      <c r="D63" s="231">
        <f t="shared" si="0"/>
        <v>11463.278318282524</v>
      </c>
      <c r="E63" s="244">
        <v>6327.5910341257786</v>
      </c>
      <c r="F63" s="231">
        <v>2113.7523393590814</v>
      </c>
      <c r="G63" s="244">
        <v>445.1614709988213</v>
      </c>
      <c r="H63" s="231">
        <f t="shared" si="7"/>
        <v>8886.5048444836812</v>
      </c>
      <c r="I63" s="244">
        <v>136.31579385953734</v>
      </c>
      <c r="J63" s="231">
        <v>214.41165334643361</v>
      </c>
      <c r="K63" s="245">
        <f t="shared" si="8"/>
        <v>20700.510609972174</v>
      </c>
    </row>
    <row r="64" spans="1:12" ht="15" customHeight="1" thickTop="1" x14ac:dyDescent="0.25">
      <c r="A64" s="25" t="s">
        <v>3</v>
      </c>
      <c r="B64" s="4"/>
      <c r="L64" s="4"/>
    </row>
    <row r="65" spans="1:12" ht="15" customHeight="1" x14ac:dyDescent="0.25">
      <c r="A65" s="227" t="s">
        <v>91</v>
      </c>
      <c r="B65" s="4"/>
      <c r="L65" s="4"/>
    </row>
    <row r="66" spans="1:12" ht="15" customHeight="1" x14ac:dyDescent="0.25">
      <c r="A66" s="228" t="s">
        <v>51</v>
      </c>
      <c r="B66" s="4"/>
      <c r="L66" s="4"/>
    </row>
    <row r="67" spans="1:12" ht="15" customHeight="1" x14ac:dyDescent="0.25">
      <c r="A67" s="228" t="s">
        <v>52</v>
      </c>
      <c r="B67" s="4"/>
      <c r="L67" s="4"/>
    </row>
    <row r="68" spans="1:12" ht="15" customHeight="1" x14ac:dyDescent="0.25">
      <c r="A68" s="228" t="s">
        <v>53</v>
      </c>
      <c r="B68" s="4"/>
      <c r="L68" s="4"/>
    </row>
    <row r="69" spans="1:12" ht="15" customHeight="1" x14ac:dyDescent="0.25">
      <c r="A69" s="228" t="s">
        <v>89</v>
      </c>
      <c r="B69" s="4"/>
      <c r="L69" s="4"/>
    </row>
    <row r="70" spans="1:12" ht="15" customHeight="1" x14ac:dyDescent="0.25">
      <c r="A70" s="228" t="s">
        <v>103</v>
      </c>
      <c r="B70" s="4"/>
      <c r="L70" s="4"/>
    </row>
    <row r="71" spans="1:12" ht="15" customHeight="1" x14ac:dyDescent="0.25">
      <c r="A71" s="25" t="s">
        <v>92</v>
      </c>
      <c r="B71" s="4"/>
      <c r="L71" s="4"/>
    </row>
    <row r="72" spans="1:12" ht="12" customHeight="1" x14ac:dyDescent="0.2">
      <c r="A72" s="4"/>
      <c r="B72" s="4"/>
      <c r="L72" s="4"/>
    </row>
    <row r="73" spans="1:12" ht="12" customHeight="1" x14ac:dyDescent="0.2">
      <c r="A73" s="4"/>
      <c r="B73" s="4"/>
      <c r="L73" s="4"/>
    </row>
    <row r="74" spans="1:12" ht="12" customHeight="1" x14ac:dyDescent="0.2">
      <c r="A74" s="4"/>
      <c r="B74" s="4"/>
      <c r="L74" s="4"/>
    </row>
    <row r="75" spans="1:12" ht="12" customHeight="1" x14ac:dyDescent="0.2">
      <c r="A75" s="4"/>
      <c r="B75" s="4"/>
      <c r="L75" s="4"/>
    </row>
    <row r="76" spans="1:12" ht="12" customHeight="1" x14ac:dyDescent="0.2">
      <c r="A76" s="4"/>
    </row>
  </sheetData>
  <phoneticPr fontId="4" type="noConversion"/>
  <printOptions horizontalCentered="1" verticalCentered="1"/>
  <pageMargins left="0.25" right="0.25" top="0.75" bottom="0.75" header="0" footer="0"/>
  <pageSetup scale="8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HR75"/>
  <sheetViews>
    <sheetView showZeros="0"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4.44140625" style="4" customWidth="1"/>
    <col min="5" max="5" width="13.88671875" style="4" customWidth="1"/>
    <col min="6" max="8" width="12.6640625" style="4" customWidth="1"/>
    <col min="9" max="9" width="14.44140625" style="4" customWidth="1"/>
    <col min="10" max="10" width="13.33203125" style="4" customWidth="1"/>
    <col min="11" max="11" width="15" style="4" customWidth="1"/>
    <col min="12" max="29" width="12.6640625" style="5" customWidth="1"/>
    <col min="30" max="16384" width="12.6640625" style="6"/>
  </cols>
  <sheetData>
    <row r="1" spans="1:226" s="27" customFormat="1" ht="16.95" customHeight="1" thickBot="1" x14ac:dyDescent="0.3">
      <c r="A1" s="297" t="s">
        <v>23</v>
      </c>
      <c r="B1" s="91"/>
      <c r="C1" s="51"/>
      <c r="D1" s="50"/>
      <c r="E1" s="51"/>
      <c r="F1" s="50"/>
      <c r="G1" s="51"/>
      <c r="H1" s="50"/>
      <c r="I1" s="51"/>
      <c r="J1" s="42"/>
      <c r="K1" s="52" t="s">
        <v>46</v>
      </c>
      <c r="L1" s="7"/>
      <c r="M1" s="7"/>
      <c r="N1" s="7"/>
      <c r="O1" s="7"/>
      <c r="P1" s="7"/>
      <c r="Q1" s="7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26" ht="21" customHeight="1" thickTop="1" x14ac:dyDescent="0.25">
      <c r="A2" s="55"/>
      <c r="B2" s="54"/>
      <c r="C2" s="263" t="s">
        <v>6</v>
      </c>
      <c r="D2" s="267"/>
      <c r="E2" s="267"/>
      <c r="F2" s="265"/>
      <c r="G2" s="265"/>
      <c r="H2" s="267"/>
      <c r="I2" s="268"/>
      <c r="J2" s="267"/>
      <c r="K2" s="268"/>
      <c r="L2" s="185"/>
    </row>
    <row r="3" spans="1:226" ht="48" customHeight="1" x14ac:dyDescent="0.25">
      <c r="A3" s="55" t="s">
        <v>0</v>
      </c>
      <c r="B3" s="54" t="s">
        <v>73</v>
      </c>
      <c r="C3" s="255" t="s">
        <v>75</v>
      </c>
      <c r="D3" s="256"/>
      <c r="E3" s="253" t="s">
        <v>7</v>
      </c>
      <c r="F3" s="253"/>
      <c r="G3" s="252"/>
      <c r="H3" s="252"/>
      <c r="I3" s="54" t="s">
        <v>74</v>
      </c>
      <c r="J3" s="53" t="s">
        <v>12</v>
      </c>
      <c r="K3" s="195" t="s">
        <v>102</v>
      </c>
      <c r="L3" s="185"/>
    </row>
    <row r="4" spans="1:226" ht="36" customHeight="1" x14ac:dyDescent="0.2">
      <c r="A4" s="43"/>
      <c r="B4" s="54"/>
      <c r="C4" s="58" t="s">
        <v>8</v>
      </c>
      <c r="D4" s="58" t="s">
        <v>88</v>
      </c>
      <c r="E4" s="60" t="s">
        <v>47</v>
      </c>
      <c r="F4" s="58" t="s">
        <v>10</v>
      </c>
      <c r="G4" s="63" t="s">
        <v>11</v>
      </c>
      <c r="H4" s="63" t="s">
        <v>101</v>
      </c>
      <c r="I4" s="53"/>
      <c r="J4" s="44"/>
      <c r="K4" s="45"/>
      <c r="L4" s="185"/>
    </row>
    <row r="5" spans="1:226" ht="15" customHeight="1" x14ac:dyDescent="0.25">
      <c r="A5" s="66"/>
      <c r="B5" s="64" t="s">
        <v>29</v>
      </c>
      <c r="C5" s="65" t="s">
        <v>116</v>
      </c>
      <c r="D5" s="65"/>
      <c r="E5" s="65"/>
      <c r="F5" s="65"/>
      <c r="G5" s="65"/>
      <c r="H5" s="65"/>
      <c r="I5" s="65"/>
      <c r="J5" s="65"/>
      <c r="K5" s="196"/>
      <c r="L5" s="197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</row>
    <row r="6" spans="1:226" ht="13.95" customHeight="1" x14ac:dyDescent="0.25">
      <c r="A6" s="67">
        <v>1966</v>
      </c>
      <c r="B6" s="68">
        <v>196.56</v>
      </c>
      <c r="C6" s="69">
        <f>IF('Sweeteners(tons)'!C6=0,0,'Sweeteners(tons)'!C6*2)</f>
        <v>20470</v>
      </c>
      <c r="D6" s="69">
        <f>IF('Sweeteners(tons)'!D6=0,0,'Sweeteners(tons)'!D6*2)</f>
        <v>19130.841121495327</v>
      </c>
      <c r="E6" s="90" t="s">
        <v>4</v>
      </c>
      <c r="F6" s="69">
        <f>IF('Sweeteners(tons)'!F6=0,0,'Sweeteners(tons)'!F6*2)</f>
        <v>1903.5149999999999</v>
      </c>
      <c r="G6" s="69">
        <f>IF('Sweeteners(tons)'!G6=0,0,'Sweeteners(tons)'!G6*2)</f>
        <v>829.71600000000001</v>
      </c>
      <c r="H6" s="69">
        <f>IF('Sweeteners(tons)'!H6=0,0,'Sweeteners(tons)'!H6*2)</f>
        <v>2733.2309999999998</v>
      </c>
      <c r="I6" s="69">
        <f>IF('Sweeteners(tons)'!I6=0,0,'Sweeteners(tons)'!I6*2)</f>
        <v>138</v>
      </c>
      <c r="J6" s="69">
        <f>IF('Sweeteners(tons)'!J6=0,0,'Sweeteners(tons)'!J6*2)</f>
        <v>196</v>
      </c>
      <c r="K6" s="180">
        <f>IF('Sweeteners(tons)'!K6=0,0,'Sweeteners(tons)'!K6*2)</f>
        <v>22198.072121495326</v>
      </c>
      <c r="L6" s="185"/>
    </row>
    <row r="7" spans="1:226" ht="13.95" customHeight="1" x14ac:dyDescent="0.25">
      <c r="A7" s="67">
        <v>1967</v>
      </c>
      <c r="B7" s="68">
        <v>198.71199999999999</v>
      </c>
      <c r="C7" s="69">
        <f>IF('Sweeteners(tons)'!C7=0,0,'Sweeteners(tons)'!C7*2)</f>
        <v>20948</v>
      </c>
      <c r="D7" s="69">
        <f>IF('Sweeteners(tons)'!D7=0,0,'Sweeteners(tons)'!D7*2)</f>
        <v>19577.570093457944</v>
      </c>
      <c r="E7" s="69">
        <f>IF('Sweeteners(tons)'!E7=0,0,'Sweeteners(tons)'!E7*2)</f>
        <v>6</v>
      </c>
      <c r="F7" s="69">
        <f>IF('Sweeteners(tons)'!F7=0,0,'Sweeteners(tons)'!F7*2)</f>
        <v>1967.6678003579245</v>
      </c>
      <c r="G7" s="69">
        <f>IF('Sweeteners(tons)'!G7=0,0,'Sweeteners(tons)'!G7*2)</f>
        <v>855.67200000000003</v>
      </c>
      <c r="H7" s="69">
        <f>IF('Sweeteners(tons)'!H7=0,0,'Sweeteners(tons)'!H7*2)</f>
        <v>2829.3398003579246</v>
      </c>
      <c r="I7" s="69">
        <f>IF('Sweeteners(tons)'!I7=0,0,'Sweeteners(tons)'!I7*2)</f>
        <v>100</v>
      </c>
      <c r="J7" s="69">
        <f>IF('Sweeteners(tons)'!J7=0,0,'Sweeteners(tons)'!J7*2)</f>
        <v>178</v>
      </c>
      <c r="K7" s="180">
        <f>IF('Sweeteners(tons)'!K7=0,0,'Sweeteners(tons)'!K7*2)</f>
        <v>22684.909893815868</v>
      </c>
      <c r="L7" s="185"/>
    </row>
    <row r="8" spans="1:226" ht="13.95" customHeight="1" x14ac:dyDescent="0.25">
      <c r="A8" s="67">
        <v>1968</v>
      </c>
      <c r="B8" s="68">
        <v>200.70599999999999</v>
      </c>
      <c r="C8" s="69">
        <f>IF('Sweeteners(tons)'!C8=0,0,'Sweeteners(tons)'!C8*2)</f>
        <v>21312</v>
      </c>
      <c r="D8" s="69">
        <f>IF('Sweeteners(tons)'!D8=0,0,'Sweeteners(tons)'!D8*2)</f>
        <v>19917.757009345794</v>
      </c>
      <c r="E8" s="69">
        <f>IF('Sweeteners(tons)'!E8=0,0,'Sweeteners(tons)'!E8*2)</f>
        <v>30</v>
      </c>
      <c r="F8" s="69">
        <f>IF('Sweeteners(tons)'!F8=0,0,'Sweeteners(tons)'!F8*2)</f>
        <v>2061.1470967158007</v>
      </c>
      <c r="G8" s="69">
        <f>IF('Sweeteners(tons)'!G8=0,0,'Sweeteners(tons)'!G8*2)</f>
        <v>887.0440000000001</v>
      </c>
      <c r="H8" s="69">
        <f>IF('Sweeteners(tons)'!H8=0,0,'Sweeteners(tons)'!H8*2)</f>
        <v>2978.191096715801</v>
      </c>
      <c r="I8" s="69">
        <f>IF('Sweeteners(tons)'!I8=0,0,'Sweeteners(tons)'!I8*2)</f>
        <v>140</v>
      </c>
      <c r="J8" s="69">
        <f>IF('Sweeteners(tons)'!J8=0,0,'Sweeteners(tons)'!J8*2)</f>
        <v>180</v>
      </c>
      <c r="K8" s="180">
        <f>IF('Sweeteners(tons)'!K8=0,0,'Sweeteners(tons)'!K8*2)</f>
        <v>23215.948106061594</v>
      </c>
      <c r="L8" s="185"/>
    </row>
    <row r="9" spans="1:226" ht="13.95" customHeight="1" x14ac:dyDescent="0.25">
      <c r="A9" s="67">
        <v>1969</v>
      </c>
      <c r="B9" s="68">
        <v>202.67699999999999</v>
      </c>
      <c r="C9" s="69">
        <f>IF('Sweeteners(tons)'!C9=0,0,'Sweeteners(tons)'!C9*2)</f>
        <v>21900</v>
      </c>
      <c r="D9" s="69">
        <f>IF('Sweeteners(tons)'!D9=0,0,'Sweeteners(tons)'!D9*2)</f>
        <v>20467.289719626166</v>
      </c>
      <c r="E9" s="69">
        <f>IF('Sweeteners(tons)'!E9=0,0,'Sweeteners(tons)'!E9*2)</f>
        <v>66</v>
      </c>
      <c r="F9" s="69">
        <f>IF('Sweeteners(tons)'!F9=0,0,'Sweeteners(tons)'!F9*2)</f>
        <v>2121.8399224769673</v>
      </c>
      <c r="G9" s="69">
        <f>IF('Sweeteners(tons)'!G9=0,0,'Sweeteners(tons)'!G9*2)</f>
        <v>917.87799999999993</v>
      </c>
      <c r="H9" s="69">
        <f>IF('Sweeteners(tons)'!H9=0,0,'Sweeteners(tons)'!H9*2)</f>
        <v>3105.717922476967</v>
      </c>
      <c r="I9" s="69">
        <f>IF('Sweeteners(tons)'!I9=0,0,'Sweeteners(tons)'!I9*2)</f>
        <v>122</v>
      </c>
      <c r="J9" s="69">
        <f>IF('Sweeteners(tons)'!J9=0,0,'Sweeteners(tons)'!J9*2)</f>
        <v>202</v>
      </c>
      <c r="K9" s="180">
        <f>IF('Sweeteners(tons)'!K9=0,0,'Sweeteners(tons)'!K9*2)</f>
        <v>23897.007642103134</v>
      </c>
      <c r="L9" s="185"/>
    </row>
    <row r="10" spans="1:226" ht="13.95" customHeight="1" x14ac:dyDescent="0.25">
      <c r="A10" s="67">
        <v>1970</v>
      </c>
      <c r="B10" s="68">
        <v>205.05199999999999</v>
      </c>
      <c r="C10" s="69">
        <f>IF('Sweeteners(tons)'!C10=0,0,'Sweeteners(tons)'!C10*2)</f>
        <v>22326</v>
      </c>
      <c r="D10" s="69">
        <f>IF('Sweeteners(tons)'!D10=0,0,'Sweeteners(tons)'!D10*2)</f>
        <v>20865.420560747662</v>
      </c>
      <c r="E10" s="69">
        <f>IF('Sweeteners(tons)'!E10=0,0,'Sweeteners(tons)'!E10*2)</f>
        <v>112.36537641856252</v>
      </c>
      <c r="F10" s="69">
        <f>IF('Sweeteners(tons)'!F10=0,0,'Sweeteners(tons)'!F10*2)</f>
        <v>2203.7825558892896</v>
      </c>
      <c r="G10" s="69">
        <f>IF('Sweeteners(tons)'!G10=0,0,'Sweeteners(tons)'!G10*2)</f>
        <v>942.30399999999986</v>
      </c>
      <c r="H10" s="69">
        <f>IF('Sweeteners(tons)'!H10=0,0,'Sweeteners(tons)'!H10*2)</f>
        <v>3258.4519323078521</v>
      </c>
      <c r="I10" s="69">
        <f>IF('Sweeteners(tons)'!I10=0,0,'Sweeteners(tons)'!I10*2)</f>
        <v>102</v>
      </c>
      <c r="J10" s="69">
        <f>IF('Sweeteners(tons)'!J10=0,0,'Sweeteners(tons)'!J10*2)</f>
        <v>206</v>
      </c>
      <c r="K10" s="180">
        <f>IF('Sweeteners(tons)'!K10=0,0,'Sweeteners(tons)'!K10*2)</f>
        <v>24431.872493055514</v>
      </c>
      <c r="L10" s="18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</row>
    <row r="11" spans="1:226" ht="13.95" customHeight="1" x14ac:dyDescent="0.25">
      <c r="A11" s="71">
        <v>1971</v>
      </c>
      <c r="B11" s="72">
        <v>207.661</v>
      </c>
      <c r="C11" s="73">
        <f>IF('Sweeteners(tons)'!C11=0,0,'Sweeteners(tons)'!C11*2)</f>
        <v>22690</v>
      </c>
      <c r="D11" s="73">
        <f>IF('Sweeteners(tons)'!D11=0,0,'Sweeteners(tons)'!D11*2)</f>
        <v>21205.607476635512</v>
      </c>
      <c r="E11" s="73">
        <f>IF('Sweeteners(tons)'!E11=0,0,'Sweeteners(tons)'!E11*2)</f>
        <v>171.26048437696073</v>
      </c>
      <c r="F11" s="73">
        <f>IF('Sweeteners(tons)'!F11=0,0,'Sweeteners(tons)'!F11*2)</f>
        <v>2326.2322589281043</v>
      </c>
      <c r="G11" s="73">
        <f>IF('Sweeteners(tons)'!G11=0,0,'Sweeteners(tons)'!G11*2)</f>
        <v>963.52999999999986</v>
      </c>
      <c r="H11" s="73">
        <f>IF('Sweeteners(tons)'!H11=0,0,'Sweeteners(tons)'!H11*2)</f>
        <v>3461.022743305065</v>
      </c>
      <c r="I11" s="73">
        <f>IF('Sweeteners(tons)'!I11=0,0,'Sweeteners(tons)'!I11*2)</f>
        <v>104</v>
      </c>
      <c r="J11" s="73">
        <f>IF('Sweeteners(tons)'!J11=0,0,'Sweeteners(tons)'!J11*2)</f>
        <v>186</v>
      </c>
      <c r="K11" s="179">
        <f>IF('Sweeteners(tons)'!K11=0,0,'Sweeteners(tons)'!K11*2)</f>
        <v>24956.630219940576</v>
      </c>
      <c r="L11" s="18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</row>
    <row r="12" spans="1:226" ht="13.95" customHeight="1" x14ac:dyDescent="0.25">
      <c r="A12" s="71">
        <v>1972</v>
      </c>
      <c r="B12" s="72">
        <v>209.89599999999999</v>
      </c>
      <c r="C12" s="73">
        <f>IF('Sweeteners(tons)'!C12=0,0,'Sweeteners(tons)'!C12*2)</f>
        <v>22974</v>
      </c>
      <c r="D12" s="73">
        <f>IF('Sweeteners(tons)'!D12=0,0,'Sweeteners(tons)'!D12*2)</f>
        <v>21471.028037383177</v>
      </c>
      <c r="E12" s="73">
        <f>IF('Sweeteners(tons)'!E12=0,0,'Sweeteners(tons)'!E12*2)</f>
        <v>242.32007134631536</v>
      </c>
      <c r="F12" s="73">
        <f>IF('Sweeteners(tons)'!F12=0,0,'Sweeteners(tons)'!F12*2)</f>
        <v>2514.6255000000001</v>
      </c>
      <c r="G12" s="73">
        <f>IF('Sweeteners(tons)'!G12=0,0,'Sweeteners(tons)'!G12*2)</f>
        <v>969.048</v>
      </c>
      <c r="H12" s="73">
        <f>IF('Sweeteners(tons)'!H12=0,0,'Sweeteners(tons)'!H12*2)</f>
        <v>3725.9935713463155</v>
      </c>
      <c r="I12" s="73">
        <f>IF('Sweeteners(tons)'!I12=0,0,'Sweeteners(tons)'!I12*2)</f>
        <v>104</v>
      </c>
      <c r="J12" s="73">
        <f>IF('Sweeteners(tons)'!J12=0,0,'Sweeteners(tons)'!J12*2)</f>
        <v>210</v>
      </c>
      <c r="K12" s="179">
        <f>IF('Sweeteners(tons)'!K12=0,0,'Sweeteners(tons)'!K12*2)</f>
        <v>25511.021608729494</v>
      </c>
      <c r="L12" s="18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</row>
    <row r="13" spans="1:226" ht="13.95" customHeight="1" x14ac:dyDescent="0.25">
      <c r="A13" s="71">
        <v>1973</v>
      </c>
      <c r="B13" s="72">
        <v>211.90899999999999</v>
      </c>
      <c r="C13" s="73">
        <f>IF('Sweeteners(tons)'!C13=0,0,'Sweeteners(tons)'!C13*2)</f>
        <v>22858</v>
      </c>
      <c r="D13" s="73">
        <f>IF('Sweeteners(tons)'!D13=0,0,'Sweeteners(tons)'!D13*2)</f>
        <v>21362.616822429904</v>
      </c>
      <c r="E13" s="73">
        <f>IF('Sweeteners(tons)'!E13=0,0,'Sweeteners(tons)'!E13*2)</f>
        <v>436.98631220880327</v>
      </c>
      <c r="F13" s="73">
        <f>IF('Sweeteners(tons)'!F13=0,0,'Sweeteners(tons)'!F13*2)</f>
        <v>2768.9535000000005</v>
      </c>
      <c r="G13" s="73">
        <f>IF('Sweeteners(tons)'!G13=0,0,'Sweeteners(tons)'!G13*2)</f>
        <v>978.84799999999984</v>
      </c>
      <c r="H13" s="73">
        <f>IF('Sweeteners(tons)'!H13=0,0,'Sweeteners(tons)'!H13*2)</f>
        <v>4184.7878122088032</v>
      </c>
      <c r="I13" s="73">
        <f>IF('Sweeteners(tons)'!I13=0,0,'Sweeteners(tons)'!I13*2)</f>
        <v>106</v>
      </c>
      <c r="J13" s="73">
        <f>IF('Sweeteners(tons)'!J13=0,0,'Sweeteners(tons)'!J13*2)</f>
        <v>190</v>
      </c>
      <c r="K13" s="179">
        <f>IF('Sweeteners(tons)'!K13=0,0,'Sweeteners(tons)'!K13*2)</f>
        <v>25843.404634638708</v>
      </c>
      <c r="L13" s="18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</row>
    <row r="14" spans="1:226" ht="13.95" customHeight="1" x14ac:dyDescent="0.25">
      <c r="A14" s="71">
        <v>1974</v>
      </c>
      <c r="B14" s="72">
        <v>213.85400000000001</v>
      </c>
      <c r="C14" s="73">
        <f>IF('Sweeteners(tons)'!C14=0,0,'Sweeteners(tons)'!C14*2)</f>
        <v>21890</v>
      </c>
      <c r="D14" s="73">
        <f>IF('Sweeteners(tons)'!D14=0,0,'Sweeteners(tons)'!D14*2)</f>
        <v>20457.943925233645</v>
      </c>
      <c r="E14" s="73">
        <f>IF('Sweeteners(tons)'!E14=0,0,'Sweeteners(tons)'!E14*2)</f>
        <v>590.78402878482814</v>
      </c>
      <c r="F14" s="73">
        <f>IF('Sweeteners(tons)'!F14=0,0,'Sweeteners(tons)'!F14*2)</f>
        <v>2960.982</v>
      </c>
      <c r="G14" s="73">
        <f>IF('Sweeteners(tons)'!G14=0,0,'Sweeteners(tons)'!G14*2)</f>
        <v>972.68799999999987</v>
      </c>
      <c r="H14" s="73">
        <f>IF('Sweeteners(tons)'!H14=0,0,'Sweeteners(tons)'!H14*2)</f>
        <v>4524.4540287848276</v>
      </c>
      <c r="I14" s="73">
        <f>IF('Sweeteners(tons)'!I14=0,0,'Sweeteners(tons)'!I14*2)</f>
        <v>86</v>
      </c>
      <c r="J14" s="73">
        <f>IF('Sweeteners(tons)'!J14=0,0,'Sweeteners(tons)'!J14*2)</f>
        <v>150</v>
      </c>
      <c r="K14" s="179">
        <f>IF('Sweeteners(tons)'!K14=0,0,'Sweeteners(tons)'!K14*2)</f>
        <v>25218.397954018474</v>
      </c>
      <c r="L14" s="18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</row>
    <row r="15" spans="1:226" ht="13.95" customHeight="1" x14ac:dyDescent="0.25">
      <c r="A15" s="71">
        <v>1975</v>
      </c>
      <c r="B15" s="72">
        <v>215.97300000000001</v>
      </c>
      <c r="C15" s="73">
        <f>IF('Sweeteners(tons)'!C15=0,0,'Sweeteners(tons)'!C15*2)</f>
        <v>20604</v>
      </c>
      <c r="D15" s="73">
        <f>IF('Sweeteners(tons)'!D15=0,0,'Sweeteners(tons)'!D15*2)</f>
        <v>19256.074766355137</v>
      </c>
      <c r="E15" s="73">
        <f>IF('Sweeteners(tons)'!E15=0,0,'Sweeteners(tons)'!E15*2)</f>
        <v>1053.77</v>
      </c>
      <c r="F15" s="73">
        <f>IF('Sweeteners(tons)'!F15=0,0,'Sweeteners(tons)'!F15*2)</f>
        <v>3029.1914999999999</v>
      </c>
      <c r="G15" s="73">
        <f>IF('Sweeteners(tons)'!G15=0,0,'Sweeteners(tons)'!G15*2)</f>
        <v>946.17200000000003</v>
      </c>
      <c r="H15" s="73">
        <f>IF('Sweeteners(tons)'!H15=0,0,'Sweeteners(tons)'!H15*2)</f>
        <v>5029.1334999999999</v>
      </c>
      <c r="I15" s="73">
        <f>IF('Sweeteners(tons)'!I15=0,0,'Sweeteners(tons)'!I15*2)</f>
        <v>86</v>
      </c>
      <c r="J15" s="73">
        <f>IF('Sweeteners(tons)'!J15=0,0,'Sweeteners(tons)'!J15*2)</f>
        <v>216</v>
      </c>
      <c r="K15" s="179">
        <f>IF('Sweeteners(tons)'!K15=0,0,'Sweeteners(tons)'!K15*2)</f>
        <v>24587.208266355137</v>
      </c>
      <c r="L15" s="18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</row>
    <row r="16" spans="1:226" ht="13.95" customHeight="1" x14ac:dyDescent="0.25">
      <c r="A16" s="67">
        <v>1976</v>
      </c>
      <c r="B16" s="68">
        <v>218.035</v>
      </c>
      <c r="C16" s="69">
        <f>IF('Sweeteners(tons)'!C16=0,0,'Sweeteners(tons)'!C16*2)</f>
        <v>21786</v>
      </c>
      <c r="D16" s="69">
        <f>IF('Sweeteners(tons)'!D16=0,0,'Sweeteners(tons)'!D16*2)</f>
        <v>20360.747663551399</v>
      </c>
      <c r="E16" s="69">
        <f>IF('Sweeteners(tons)'!E16=0,0,'Sweeteners(tons)'!E16*2)</f>
        <v>1564.4152811496313</v>
      </c>
      <c r="F16" s="69">
        <f>IF('Sweeteners(tons)'!F16=0,0,'Sweeteners(tons)'!F16*2)</f>
        <v>3027.7995000000001</v>
      </c>
      <c r="G16" s="69">
        <f>IF('Sweeteners(tons)'!G16=0,0,'Sweeteners(tons)'!G16*2)</f>
        <v>903.67999999999984</v>
      </c>
      <c r="H16" s="69">
        <f>IF('Sweeteners(tons)'!H16=0,0,'Sweeteners(tons)'!H16*2)</f>
        <v>5495.8947811496309</v>
      </c>
      <c r="I16" s="69">
        <f>IF('Sweeteners(tons)'!I16=0,0,'Sweeteners(tons)'!I16*2)</f>
        <v>88</v>
      </c>
      <c r="J16" s="69">
        <f>IF('Sweeteners(tons)'!J16=0,0,'Sweeteners(tons)'!J16*2)</f>
        <v>200</v>
      </c>
      <c r="K16" s="180">
        <f>IF('Sweeteners(tons)'!K16=0,0,'Sweeteners(tons)'!K16*2)</f>
        <v>26144.642444701029</v>
      </c>
      <c r="L16" s="18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</row>
    <row r="17" spans="1:226" ht="13.95" customHeight="1" x14ac:dyDescent="0.25">
      <c r="A17" s="67">
        <v>1977</v>
      </c>
      <c r="B17" s="68">
        <v>220.23899999999998</v>
      </c>
      <c r="C17" s="69">
        <f>IF('Sweeteners(tons)'!C17=0,0,'Sweeteners(tons)'!C17*2)</f>
        <v>22198</v>
      </c>
      <c r="D17" s="69">
        <f>IF('Sweeteners(tons)'!D17=0,0,'Sweeteners(tons)'!D17*2)</f>
        <v>20745.794392523363</v>
      </c>
      <c r="E17" s="69">
        <f>IF('Sweeteners(tons)'!E17=0,0,'Sweeteners(tons)'!E17*2)</f>
        <v>2113.7947740403279</v>
      </c>
      <c r="F17" s="69">
        <f>IF('Sweeteners(tons)'!F17=0,0,'Sweeteners(tons)'!F17*2)</f>
        <v>3034.3604999999998</v>
      </c>
      <c r="G17" s="69">
        <f>IF('Sweeteners(tons)'!G17=0,0,'Sweeteners(tons)'!G17*2)</f>
        <v>857.02400000000011</v>
      </c>
      <c r="H17" s="69">
        <f>IF('Sweeteners(tons)'!H17=0,0,'Sweeteners(tons)'!H17*2)</f>
        <v>6005.179274040328</v>
      </c>
      <c r="I17" s="69">
        <f>IF('Sweeteners(tons)'!I17=0,0,'Sweeteners(tons)'!I17*2)</f>
        <v>88</v>
      </c>
      <c r="J17" s="69">
        <f>IF('Sweeteners(tons)'!J17=0,0,'Sweeteners(tons)'!J17*2)</f>
        <v>200</v>
      </c>
      <c r="K17" s="180">
        <f>IF('Sweeteners(tons)'!K17=0,0,'Sweeteners(tons)'!K17*2)</f>
        <v>27038.973666563692</v>
      </c>
      <c r="L17" s="18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</row>
    <row r="18" spans="1:226" ht="13.95" customHeight="1" x14ac:dyDescent="0.25">
      <c r="A18" s="67">
        <v>1978</v>
      </c>
      <c r="B18" s="68">
        <v>222.58500000000001</v>
      </c>
      <c r="C18" s="69">
        <f>IF('Sweeteners(tons)'!C18=0,0,'Sweeteners(tons)'!C18*2)</f>
        <v>21778</v>
      </c>
      <c r="D18" s="69">
        <f>IF('Sweeteners(tons)'!D18=0,0,'Sweeteners(tons)'!D18*2)</f>
        <v>20353.271028037383</v>
      </c>
      <c r="E18" s="69">
        <f>IF('Sweeteners(tons)'!E18=0,0,'Sweeteners(tons)'!E18*2)</f>
        <v>2396.6695373644884</v>
      </c>
      <c r="F18" s="69">
        <f>IF('Sweeteners(tons)'!F18=0,0,'Sweeteners(tons)'!F18*2)</f>
        <v>3101.6220000000017</v>
      </c>
      <c r="G18" s="69">
        <f>IF('Sweeteners(tons)'!G18=0,0,'Sweeteners(tons)'!G18*2)</f>
        <v>820.70199999999977</v>
      </c>
      <c r="H18" s="69">
        <f>IF('Sweeteners(tons)'!H18=0,0,'Sweeteners(tons)'!H18*2)</f>
        <v>6318.9935373644894</v>
      </c>
      <c r="I18" s="69">
        <f>IF('Sweeteners(tons)'!I18=0,0,'Sweeteners(tons)'!I18*2)</f>
        <v>90</v>
      </c>
      <c r="J18" s="69">
        <f>IF('Sweeteners(tons)'!J18=0,0,'Sweeteners(tons)'!J18*2)</f>
        <v>240</v>
      </c>
      <c r="K18" s="180">
        <f>IF('Sweeteners(tons)'!K18=0,0,'Sweeteners(tons)'!K18*2)</f>
        <v>27002.264565401871</v>
      </c>
      <c r="L18" s="18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</row>
    <row r="19" spans="1:226" ht="13.95" customHeight="1" x14ac:dyDescent="0.25">
      <c r="A19" s="67">
        <v>1979</v>
      </c>
      <c r="B19" s="68">
        <v>225.05500000000001</v>
      </c>
      <c r="C19" s="69">
        <f>IF('Sweeteners(tons)'!C19=0,0,'Sweeteners(tons)'!C19*2)</f>
        <v>21512</v>
      </c>
      <c r="D19" s="69">
        <f>IF('Sweeteners(tons)'!D19=0,0,'Sweeteners(tons)'!D19*2)</f>
        <v>20104.672897196262</v>
      </c>
      <c r="E19" s="69">
        <f>IF('Sweeteners(tons)'!E19=0,0,'Sweeteners(tons)'!E19*2)</f>
        <v>3319.6058013232027</v>
      </c>
      <c r="F19" s="69">
        <f>IF('Sweeteners(tons)'!F19=0,0,'Sweeteners(tons)'!F19*2)</f>
        <v>3038.3744999999999</v>
      </c>
      <c r="G19" s="69">
        <f>IF('Sweeteners(tons)'!G19=0,0,'Sweeteners(tons)'!G19*2)</f>
        <v>797.55200000000013</v>
      </c>
      <c r="H19" s="69">
        <f>IF('Sweeteners(tons)'!H19=0,0,'Sweeteners(tons)'!H19*2)</f>
        <v>7155.5323013232028</v>
      </c>
      <c r="I19" s="69">
        <f>IF('Sweeteners(tons)'!I19=0,0,'Sweeteners(tons)'!I19*2)</f>
        <v>88</v>
      </c>
      <c r="J19" s="69">
        <f>IF('Sweeteners(tons)'!J19=0,0,'Sweeteners(tons)'!J19*2)</f>
        <v>234</v>
      </c>
      <c r="K19" s="180">
        <f>IF('Sweeteners(tons)'!K19=0,0,'Sweeteners(tons)'!K19*2)</f>
        <v>27582.205198519463</v>
      </c>
      <c r="L19" s="18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</row>
    <row r="20" spans="1:226" ht="13.95" customHeight="1" x14ac:dyDescent="0.25">
      <c r="A20" s="67">
        <v>1980</v>
      </c>
      <c r="B20" s="68">
        <v>227.726</v>
      </c>
      <c r="C20" s="69">
        <f>IF('Sweeteners(tons)'!C20=0,0,'Sweeteners(tons)'!C20*2)</f>
        <v>20378</v>
      </c>
      <c r="D20" s="69">
        <f>IF('Sweeteners(tons)'!D20=0,0,'Sweeteners(tons)'!D20*2)</f>
        <v>19044.859813084113</v>
      </c>
      <c r="E20" s="69">
        <f>IF('Sweeteners(tons)'!E20=0,0,'Sweeteners(tons)'!E20*2)</f>
        <v>4316.7085966522263</v>
      </c>
      <c r="F20" s="69">
        <f>IF('Sweeteners(tons)'!F20=0,0,'Sweeteners(tons)'!F20*2)</f>
        <v>2943.66</v>
      </c>
      <c r="G20" s="69">
        <f>IF('Sweeteners(tons)'!G20=0,0,'Sweeteners(tons)'!G20*2)</f>
        <v>786.80600000000004</v>
      </c>
      <c r="H20" s="69">
        <f>IF('Sweeteners(tons)'!H20=0,0,'Sweeteners(tons)'!H20*2)</f>
        <v>8047.1745966522267</v>
      </c>
      <c r="I20" s="69">
        <f>IF('Sweeteners(tons)'!I20=0,0,'Sweeteners(tons)'!I20*2)</f>
        <v>100</v>
      </c>
      <c r="J20" s="69">
        <f>IF('Sweeteners(tons)'!J20=0,0,'Sweeteners(tons)'!J20*2)</f>
        <v>187.74600000000001</v>
      </c>
      <c r="K20" s="180">
        <f>IF('Sweeteners(tons)'!K20=0,0,'Sweeteners(tons)'!K20*2)</f>
        <v>27379.780409736341</v>
      </c>
      <c r="L20" s="18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</row>
    <row r="21" spans="1:226" ht="13.95" customHeight="1" x14ac:dyDescent="0.25">
      <c r="A21" s="71">
        <v>1981</v>
      </c>
      <c r="B21" s="72">
        <v>229.96600000000001</v>
      </c>
      <c r="C21" s="73">
        <f>IF('Sweeteners(tons)'!C21=0,0,'Sweeteners(tons)'!C21*2)</f>
        <v>19538</v>
      </c>
      <c r="D21" s="73">
        <f>IF('Sweeteners(tons)'!D21=0,0,'Sweeteners(tons)'!D21*2)</f>
        <v>18259.813084112149</v>
      </c>
      <c r="E21" s="73">
        <f>IF('Sweeteners(tons)'!E21=0,0,'Sweeteners(tons)'!E21*2)</f>
        <v>5251.0603055378124</v>
      </c>
      <c r="F21" s="73">
        <f>IF('Sweeteners(tons)'!F21=0,0,'Sweeteners(tons)'!F21*2)</f>
        <v>2972.2125000000005</v>
      </c>
      <c r="G21" s="73">
        <f>IF('Sweeteners(tons)'!G21=0,0,'Sweeteners(tons)'!G21*2)</f>
        <v>779</v>
      </c>
      <c r="H21" s="73">
        <f>IF('Sweeteners(tons)'!H21=0,0,'Sweeteners(tons)'!H21*2)</f>
        <v>9002.2728055378138</v>
      </c>
      <c r="I21" s="73">
        <f>IF('Sweeteners(tons)'!I21=0,0,'Sweeteners(tons)'!I21*2)</f>
        <v>92</v>
      </c>
      <c r="J21" s="73">
        <f>IF('Sweeteners(tons)'!J21=0,0,'Sweeteners(tons)'!J21*2)</f>
        <v>192.56</v>
      </c>
      <c r="K21" s="179">
        <f>IF('Sweeteners(tons)'!K21=0,0,'Sweeteners(tons)'!K21*2)</f>
        <v>27546.645889649964</v>
      </c>
      <c r="L21" s="18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</row>
    <row r="22" spans="1:226" ht="13.95" customHeight="1" x14ac:dyDescent="0.25">
      <c r="A22" s="71">
        <v>1982</v>
      </c>
      <c r="B22" s="72">
        <v>232.18799999999999</v>
      </c>
      <c r="C22" s="73">
        <f>IF('Sweeteners(tons)'!C22=0,0,'Sweeteners(tons)'!C22*2)</f>
        <v>18306</v>
      </c>
      <c r="D22" s="73">
        <f>IF('Sweeteners(tons)'!D22=0,0,'Sweeteners(tons)'!D22*2)</f>
        <v>17108.41121495327</v>
      </c>
      <c r="E22" s="73">
        <f>IF('Sweeteners(tons)'!E22=0,0,'Sweeteners(tons)'!E22*2)</f>
        <v>6180.0825525267346</v>
      </c>
      <c r="F22" s="73">
        <f>IF('Sweeteners(tons)'!F22=0,0,'Sweeteners(tons)'!F22*2)</f>
        <v>2958.6210000000001</v>
      </c>
      <c r="G22" s="73">
        <f>IF('Sweeteners(tons)'!G22=0,0,'Sweeteners(tons)'!G22*2)</f>
        <v>783.41999999999985</v>
      </c>
      <c r="H22" s="73">
        <f>IF('Sweeteners(tons)'!H22=0,0,'Sweeteners(tons)'!H22*2)</f>
        <v>9922.1235525267348</v>
      </c>
      <c r="I22" s="73">
        <f>IF('Sweeteners(tons)'!I22=0,0,'Sweeteners(tons)'!I22*2)</f>
        <v>92</v>
      </c>
      <c r="J22" s="73">
        <f>IF('Sweeteners(tons)'!J22=0,0,'Sweeteners(tons)'!J22*2)</f>
        <v>208.16399999999999</v>
      </c>
      <c r="K22" s="179">
        <f>IF('Sweeteners(tons)'!K22=0,0,'Sweeteners(tons)'!K22*2)</f>
        <v>27330.698767480008</v>
      </c>
      <c r="L22" s="18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</row>
    <row r="23" spans="1:226" ht="13.95" customHeight="1" x14ac:dyDescent="0.25">
      <c r="A23" s="71">
        <v>1983</v>
      </c>
      <c r="B23" s="72">
        <v>234.30699999999999</v>
      </c>
      <c r="C23" s="73">
        <f>IF('Sweeteners(tons)'!C23=0,0,'Sweeteners(tons)'!C23*2)</f>
        <v>17624</v>
      </c>
      <c r="D23" s="73">
        <f>IF('Sweeteners(tons)'!D23=0,0,'Sweeteners(tons)'!D23*2)</f>
        <v>16471.028037383177</v>
      </c>
      <c r="E23" s="73">
        <f>IF('Sweeteners(tons)'!E23=0,0,'Sweeteners(tons)'!E23*2)</f>
        <v>7310.7240000000002</v>
      </c>
      <c r="F23" s="73">
        <f>IF('Sweeteners(tons)'!F23=0,0,'Sweeteners(tons)'!F23*2)</f>
        <v>3046.9875000000002</v>
      </c>
      <c r="G23" s="73">
        <f>IF('Sweeteners(tons)'!G23=0,0,'Sweeteners(tons)'!G23*2)</f>
        <v>796.28200000000015</v>
      </c>
      <c r="H23" s="73">
        <f>IF('Sweeteners(tons)'!H23=0,0,'Sweeteners(tons)'!H23*2)</f>
        <v>11153.9935</v>
      </c>
      <c r="I23" s="73">
        <f>IF('Sweeteners(tons)'!I23=0,0,'Sweeteners(tons)'!I23*2)</f>
        <v>94.4</v>
      </c>
      <c r="J23" s="73">
        <f>IF('Sweeteners(tons)'!J23=0,0,'Sweeteners(tons)'!J23*2)</f>
        <v>231.48699999999999</v>
      </c>
      <c r="K23" s="179">
        <f>IF('Sweeteners(tons)'!K23=0,0,'Sweeteners(tons)'!K23*2)</f>
        <v>27950.90853738318</v>
      </c>
      <c r="L23" s="18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</row>
    <row r="24" spans="1:226" ht="13.95" customHeight="1" x14ac:dyDescent="0.25">
      <c r="A24" s="71">
        <v>1984</v>
      </c>
      <c r="B24" s="72">
        <v>236.34800000000001</v>
      </c>
      <c r="C24" s="73">
        <f>IF('Sweeteners(tons)'!C24=0,0,'Sweeteners(tons)'!C24*2)</f>
        <v>16856</v>
      </c>
      <c r="D24" s="73">
        <f>IF('Sweeteners(tons)'!D24=0,0,'Sweeteners(tons)'!D24*2)</f>
        <v>15753.271028037383</v>
      </c>
      <c r="E24" s="73">
        <f>IF('Sweeteners(tons)'!E24=0,0,'Sweeteners(tons)'!E24*2)</f>
        <v>8798.3539999999994</v>
      </c>
      <c r="F24" s="73">
        <f>IF('Sweeteners(tons)'!F24=0,0,'Sweeteners(tons)'!F24*2)</f>
        <v>3104.4254999999985</v>
      </c>
      <c r="G24" s="73">
        <f>IF('Sweeteners(tons)'!G24=0,0,'Sweeteners(tons)'!G24*2)</f>
        <v>815.70600000000002</v>
      </c>
      <c r="H24" s="73">
        <f>IF('Sweeteners(tons)'!H24=0,0,'Sweeteners(tons)'!H24*2)</f>
        <v>12718.485499999997</v>
      </c>
      <c r="I24" s="73">
        <f>IF('Sweeteners(tons)'!I24=0,0,'Sweeteners(tons)'!I24*2)</f>
        <v>94</v>
      </c>
      <c r="J24" s="73">
        <f>IF('Sweeteners(tons)'!J24=0,0,'Sweeteners(tons)'!J24*2)</f>
        <v>216.04900000000001</v>
      </c>
      <c r="K24" s="179">
        <f>IF('Sweeteners(tons)'!K24=0,0,'Sweeteners(tons)'!K24*2)</f>
        <v>28781.805528037381</v>
      </c>
      <c r="L24" s="18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</row>
    <row r="25" spans="1:226" ht="13.95" customHeight="1" x14ac:dyDescent="0.25">
      <c r="A25" s="71">
        <v>1985</v>
      </c>
      <c r="B25" s="72">
        <v>238.46600000000001</v>
      </c>
      <c r="C25" s="73">
        <f>IF('Sweeteners(tons)'!C25=0,0,'Sweeteners(tons)'!C25*2)</f>
        <v>16006</v>
      </c>
      <c r="D25" s="73">
        <f>IF('Sweeteners(tons)'!D25=0,0,'Sweeteners(tons)'!D25*2)</f>
        <v>14958.878504672897</v>
      </c>
      <c r="E25" s="73">
        <f>IF('Sweeteners(tons)'!E25=0,0,'Sweeteners(tons)'!E25*2)</f>
        <v>10771.762000000001</v>
      </c>
      <c r="F25" s="73">
        <f>IF('Sweeteners(tons)'!F25=0,0,'Sweeteners(tons)'!F25*2)</f>
        <v>3214.7280000000019</v>
      </c>
      <c r="G25" s="73">
        <f>IF('Sweeteners(tons)'!G25=0,0,'Sweeteners(tons)'!G25*2)</f>
        <v>835.8</v>
      </c>
      <c r="H25" s="73">
        <f>IF('Sweeteners(tons)'!H25=0,0,'Sweeteners(tons)'!H25*2)</f>
        <v>14822.29</v>
      </c>
      <c r="I25" s="73">
        <f>IF('Sweeteners(tons)'!I25=0,0,'Sweeteners(tons)'!I25*2)</f>
        <v>96.160119394794194</v>
      </c>
      <c r="J25" s="73">
        <f>IF('Sweeteners(tons)'!J25=0,0,'Sweeteners(tons)'!J25*2)</f>
        <v>208.911</v>
      </c>
      <c r="K25" s="179">
        <f>IF('Sweeteners(tons)'!K25=0,0,'Sweeteners(tons)'!K25*2)</f>
        <v>30086.23962406769</v>
      </c>
      <c r="L25" s="18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</row>
    <row r="26" spans="1:226" ht="13.95" customHeight="1" x14ac:dyDescent="0.25">
      <c r="A26" s="67">
        <v>1986</v>
      </c>
      <c r="B26" s="68">
        <v>240.65100000000001</v>
      </c>
      <c r="C26" s="69">
        <f>IF('Sweeteners(tons)'!C26=0,0,'Sweeteners(tons)'!C26*2)</f>
        <v>15462</v>
      </c>
      <c r="D26" s="69">
        <f>IF('Sweeteners(tons)'!D26=0,0,'Sweeteners(tons)'!D26*2)</f>
        <v>14450.467289719625</v>
      </c>
      <c r="E26" s="69">
        <f>IF('Sweeteners(tons)'!E26=0,0,'Sweeteners(tons)'!E26*2)</f>
        <v>10996.263999999999</v>
      </c>
      <c r="F26" s="69">
        <f>IF('Sweeteners(tons)'!F26=0,0,'Sweeteners(tons)'!F26*2)</f>
        <v>3264.942</v>
      </c>
      <c r="G26" s="69">
        <f>IF('Sweeteners(tons)'!G26=0,0,'Sweeteners(tons)'!G26*2)</f>
        <v>860.99400000000003</v>
      </c>
      <c r="H26" s="69">
        <f>IF('Sweeteners(tons)'!H26=0,0,'Sweeteners(tons)'!H26*2)</f>
        <v>15122.199999999999</v>
      </c>
      <c r="I26" s="69">
        <f>IF('Sweeteners(tons)'!I26=0,0,'Sweeteners(tons)'!I26*2)</f>
        <v>99.803105115312604</v>
      </c>
      <c r="J26" s="69">
        <f>IF('Sweeteners(tons)'!J26=0,0,'Sweeteners(tons)'!J26*2)</f>
        <v>241.86199999999999</v>
      </c>
      <c r="K26" s="180">
        <f>IF('Sweeteners(tons)'!K26=0,0,'Sweeteners(tons)'!K26*2)</f>
        <v>29914.332394834939</v>
      </c>
      <c r="L26" s="18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</row>
    <row r="27" spans="1:226" ht="13.95" customHeight="1" x14ac:dyDescent="0.25">
      <c r="A27" s="67">
        <v>1987</v>
      </c>
      <c r="B27" s="68">
        <v>242.804</v>
      </c>
      <c r="C27" s="69">
        <f>IF('Sweeteners(tons)'!C27=0,0,'Sweeteners(tons)'!C27*2)</f>
        <v>16206</v>
      </c>
      <c r="D27" s="69">
        <f>IF('Sweeteners(tons)'!D27=0,0,'Sweeteners(tons)'!D27*2)</f>
        <v>15145.794392523363</v>
      </c>
      <c r="E27" s="69">
        <f>IF('Sweeteners(tons)'!E27=0,0,'Sweeteners(tons)'!E27*2)</f>
        <v>11583.966</v>
      </c>
      <c r="F27" s="69">
        <f>IF('Sweeteners(tons)'!F27=0,0,'Sweeteners(tons)'!F27*2)</f>
        <v>3358.4039999999986</v>
      </c>
      <c r="G27" s="69">
        <f>IF('Sweeteners(tons)'!G27=0,0,'Sweeteners(tons)'!G27*2)</f>
        <v>881.95</v>
      </c>
      <c r="H27" s="69">
        <f>IF('Sweeteners(tons)'!H27=0,0,'Sweeteners(tons)'!H27*2)</f>
        <v>15824.32</v>
      </c>
      <c r="I27" s="69">
        <f>IF('Sweeteners(tons)'!I27=0,0,'Sweeteners(tons)'!I27*2)</f>
        <v>108.9661782537238</v>
      </c>
      <c r="J27" s="69">
        <f>IF('Sweeteners(tons)'!J27=0,0,'Sweeteners(tons)'!J27*2)</f>
        <v>214.46100000000004</v>
      </c>
      <c r="K27" s="180">
        <f>IF('Sweeteners(tons)'!K27=0,0,'Sweeteners(tons)'!K27*2)</f>
        <v>31293.541570777084</v>
      </c>
      <c r="L27" s="18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</row>
    <row r="28" spans="1:226" ht="13.95" customHeight="1" x14ac:dyDescent="0.25">
      <c r="A28" s="67">
        <v>1988</v>
      </c>
      <c r="B28" s="68">
        <v>245.02099999999999</v>
      </c>
      <c r="C28" s="69">
        <f>IF('Sweeteners(tons)'!C28=0,0,'Sweeteners(tons)'!C28*2)</f>
        <v>16272</v>
      </c>
      <c r="D28" s="69">
        <f>IF('Sweeteners(tons)'!D28=0,0,'Sweeteners(tons)'!D28*2)</f>
        <v>15207.476635514018</v>
      </c>
      <c r="E28" s="69">
        <f>IF('Sweeteners(tons)'!E28=0,0,'Sweeteners(tons)'!E28*2)</f>
        <v>11996.786</v>
      </c>
      <c r="F28" s="69">
        <f>IF('Sweeteners(tons)'!F28=0,0,'Sweeteners(tons)'!F28*2)</f>
        <v>3493.6334999999999</v>
      </c>
      <c r="G28" s="69">
        <f>IF('Sweeteners(tons)'!G28=0,0,'Sweeteners(tons)'!G28*2)</f>
        <v>903.13000000000022</v>
      </c>
      <c r="H28" s="69">
        <f>IF('Sweeteners(tons)'!H28=0,0,'Sweeteners(tons)'!H28*2)</f>
        <v>16393.549500000001</v>
      </c>
      <c r="I28" s="69">
        <f>IF('Sweeteners(tons)'!I28=0,0,'Sweeteners(tons)'!I28*2)</f>
        <v>107.057981510136</v>
      </c>
      <c r="J28" s="69">
        <f>IF('Sweeteners(tons)'!J28=0,0,'Sweeteners(tons)'!J28*2)</f>
        <v>207.52835999999996</v>
      </c>
      <c r="K28" s="180">
        <f>IF('Sweeteners(tons)'!K28=0,0,'Sweeteners(tons)'!K28*2)</f>
        <v>31915.612477024155</v>
      </c>
      <c r="L28" s="18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</row>
    <row r="29" spans="1:226" ht="13.95" customHeight="1" x14ac:dyDescent="0.25">
      <c r="A29" s="67">
        <v>1989</v>
      </c>
      <c r="B29" s="68">
        <v>247.34200000000001</v>
      </c>
      <c r="C29" s="69">
        <f>IF('Sweeteners(tons)'!C29=0,0,'Sweeteners(tons)'!C29*2)</f>
        <v>16608</v>
      </c>
      <c r="D29" s="69">
        <f>IF('Sweeteners(tons)'!D29=0,0,'Sweeteners(tons)'!D29*2)</f>
        <v>15521.495327102803</v>
      </c>
      <c r="E29" s="69">
        <f>IF('Sweeteners(tons)'!E29=0,0,'Sweeteners(tons)'!E29*2)</f>
        <v>11920.936</v>
      </c>
      <c r="F29" s="69">
        <f>IF('Sweeteners(tons)'!F29=0,0,'Sweeteners(tons)'!F29*2)</f>
        <v>3173.7918593004015</v>
      </c>
      <c r="G29" s="69">
        <f>IF('Sweeteners(tons)'!G29=0,0,'Sweeteners(tons)'!G29*2)</f>
        <v>875.61997040000028</v>
      </c>
      <c r="H29" s="69">
        <f>IF('Sweeteners(tons)'!H29=0,0,'Sweeteners(tons)'!H29*2)</f>
        <v>15970.347829700402</v>
      </c>
      <c r="I29" s="69">
        <f>IF('Sweeteners(tons)'!I29=0,0,'Sweeteners(tons)'!I29*2)</f>
        <v>104.8199336509762</v>
      </c>
      <c r="J29" s="69">
        <f>IF('Sweeteners(tons)'!J29=0,0,'Sweeteners(tons)'!J29*2)</f>
        <v>193.00983450332515</v>
      </c>
      <c r="K29" s="180">
        <f>IF('Sweeteners(tons)'!K29=0,0,'Sweeteners(tons)'!K29*2)</f>
        <v>31789.672924957504</v>
      </c>
      <c r="L29" s="18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</row>
    <row r="30" spans="1:226" ht="13.95" customHeight="1" x14ac:dyDescent="0.25">
      <c r="A30" s="67">
        <v>1990</v>
      </c>
      <c r="B30" s="68">
        <v>250.13200000000001</v>
      </c>
      <c r="C30" s="69">
        <f>IF('Sweeteners(tons)'!C30=0,0,'Sweeteners(tons)'!C30*2)</f>
        <v>17230</v>
      </c>
      <c r="D30" s="69">
        <f>IF('Sweeteners(tons)'!D30=0,0,'Sweeteners(tons)'!D30*2)</f>
        <v>16102.803738317756</v>
      </c>
      <c r="E30" s="69">
        <f>IF('Sweeteners(tons)'!E30=0,0,'Sweeteners(tons)'!E30*2)</f>
        <v>12404.899999999998</v>
      </c>
      <c r="F30" s="69">
        <f>IF('Sweeteners(tons)'!F30=0,0,'Sweeteners(tons)'!F30*2)</f>
        <v>3400.9847503858714</v>
      </c>
      <c r="G30" s="69">
        <f>IF('Sweeteners(tons)'!G30=0,0,'Sweeteners(tons)'!G30*2)</f>
        <v>910.25913259999993</v>
      </c>
      <c r="H30" s="69">
        <f>IF('Sweeteners(tons)'!H30=0,0,'Sweeteners(tons)'!H30*2)</f>
        <v>16716.143882985867</v>
      </c>
      <c r="I30" s="69">
        <f>IF('Sweeteners(tons)'!I30=0,0,'Sweeteners(tons)'!I30*2)</f>
        <v>105.14920415516259</v>
      </c>
      <c r="J30" s="69">
        <f>IF('Sweeteners(tons)'!J30=0,0,'Sweeteners(tons)'!J30*2)</f>
        <v>206.99637109420669</v>
      </c>
      <c r="K30" s="180">
        <f>IF('Sweeteners(tons)'!K30=0,0,'Sweeteners(tons)'!K30*2)</f>
        <v>33131.093196552996</v>
      </c>
      <c r="L30" s="18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</row>
    <row r="31" spans="1:226" ht="13.95" customHeight="1" x14ac:dyDescent="0.25">
      <c r="A31" s="71">
        <v>1991</v>
      </c>
      <c r="B31" s="72">
        <v>253.49299999999999</v>
      </c>
      <c r="C31" s="73">
        <f>IF('Sweeteners(tons)'!C31=0,0,'Sweeteners(tons)'!C31*2)</f>
        <v>17244</v>
      </c>
      <c r="D31" s="73">
        <f>IF('Sweeteners(tons)'!D31=0,0,'Sweeteners(tons)'!D31*2)</f>
        <v>16115.887850467288</v>
      </c>
      <c r="E31" s="73">
        <f>IF('Sweeteners(tons)'!E31=0,0,'Sweeteners(tons)'!E31*2)</f>
        <v>12752.082</v>
      </c>
      <c r="F31" s="73">
        <f>IF('Sweeteners(tons)'!F31=0,0,'Sweeteners(tons)'!F31*2)</f>
        <v>3552.1478807998283</v>
      </c>
      <c r="G31" s="73">
        <f>IF('Sweeteners(tons)'!G31=0,0,'Sweeteners(tons)'!G31*2)</f>
        <v>925.68334115000039</v>
      </c>
      <c r="H31" s="73">
        <f>IF('Sweeteners(tons)'!H31=0,0,'Sweeteners(tons)'!H31*2)</f>
        <v>17229.913221949828</v>
      </c>
      <c r="I31" s="73">
        <f>IF('Sweeteners(tons)'!I31=0,0,'Sweeteners(tons)'!I31*2)</f>
        <v>106.088724119221</v>
      </c>
      <c r="J31" s="73">
        <f>IF('Sweeteners(tons)'!J31=0,0,'Sweeteners(tons)'!J31*2)</f>
        <v>232.66088232519303</v>
      </c>
      <c r="K31" s="179">
        <f>IF('Sweeteners(tons)'!K31=0,0,'Sweeteners(tons)'!K31*2)</f>
        <v>33684.550678861531</v>
      </c>
      <c r="L31" s="18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</row>
    <row r="32" spans="1:226" ht="13.95" customHeight="1" x14ac:dyDescent="0.25">
      <c r="A32" s="71">
        <v>1992</v>
      </c>
      <c r="B32" s="72">
        <v>256.89400000000001</v>
      </c>
      <c r="C32" s="73">
        <f>IF('Sweeteners(tons)'!C32=0,0,'Sweeteners(tons)'!C32*2)</f>
        <v>17652</v>
      </c>
      <c r="D32" s="73">
        <f>IF('Sweeteners(tons)'!D32=0,0,'Sweeteners(tons)'!D32*2)</f>
        <v>16497.196261682242</v>
      </c>
      <c r="E32" s="73">
        <f>IF('Sweeteners(tons)'!E32=0,0,'Sweeteners(tons)'!E32*2)</f>
        <v>13156.659780720718</v>
      </c>
      <c r="F32" s="73">
        <f>IF('Sweeteners(tons)'!F32=0,0,'Sweeteners(tons)'!F32*2)</f>
        <v>3886.5226655927445</v>
      </c>
      <c r="G32" s="73">
        <f>IF('Sweeteners(tons)'!G32=0,0,'Sweeteners(tons)'!G32*2)</f>
        <v>915.48636248750017</v>
      </c>
      <c r="H32" s="73">
        <f>IF('Sweeteners(tons)'!H32=0,0,'Sweeteners(tons)'!H32*2)</f>
        <v>17958.668808800961</v>
      </c>
      <c r="I32" s="73">
        <f>IF('Sweeteners(tons)'!I32=0,0,'Sweeteners(tons)'!I32*2)</f>
        <v>39.940412188141664</v>
      </c>
      <c r="J32" s="73">
        <f>IF('Sweeteners(tons)'!J32=0,0,'Sweeteners(tons)'!J32*2)</f>
        <v>252.12669630029595</v>
      </c>
      <c r="K32" s="179">
        <f>IF('Sweeteners(tons)'!K32=0,0,'Sweeteners(tons)'!K32*2)</f>
        <v>34747.932178971641</v>
      </c>
      <c r="L32" s="18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</row>
    <row r="33" spans="1:226" ht="13.95" customHeight="1" x14ac:dyDescent="0.25">
      <c r="A33" s="71">
        <v>1993</v>
      </c>
      <c r="B33" s="72">
        <v>260.255</v>
      </c>
      <c r="C33" s="73">
        <f>IF('Sweeteners(tons)'!C33=0,0,'Sweeteners(tons)'!C33*2)</f>
        <v>17772</v>
      </c>
      <c r="D33" s="73">
        <f>IF('Sweeteners(tons)'!D33=0,0,'Sweeteners(tons)'!D33*2)</f>
        <v>16609.345794392524</v>
      </c>
      <c r="E33" s="73">
        <f>IF('Sweeteners(tons)'!E33=0,0,'Sweeteners(tons)'!E33*2)</f>
        <v>13969.806638477263</v>
      </c>
      <c r="F33" s="73">
        <f>IF('Sweeteners(tons)'!F33=0,0,'Sweeteners(tons)'!F33*2)</f>
        <v>4095.8970330810384</v>
      </c>
      <c r="G33" s="73">
        <f>IF('Sweeteners(tons)'!G33=0,0,'Sweeteners(tons)'!G33*2)</f>
        <v>961.12599105843174</v>
      </c>
      <c r="H33" s="73">
        <f>IF('Sweeteners(tons)'!H33=0,0,'Sweeteners(tons)'!H33*2)</f>
        <v>19026.829662616732</v>
      </c>
      <c r="I33" s="73">
        <f>IF('Sweeteners(tons)'!I33=0,0,'Sweeteners(tons)'!I33*2)</f>
        <v>39.816719453195944</v>
      </c>
      <c r="J33" s="73">
        <f>IF('Sweeteners(tons)'!J33=0,0,'Sweeteners(tons)'!J33*2)</f>
        <v>269.63595507723949</v>
      </c>
      <c r="K33" s="179">
        <f>IF('Sweeteners(tons)'!K33=0,0,'Sweeteners(tons)'!K33*2)</f>
        <v>35945.628131539692</v>
      </c>
      <c r="L33" s="18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</row>
    <row r="34" spans="1:226" ht="13.95" customHeight="1" x14ac:dyDescent="0.25">
      <c r="A34" s="71">
        <v>1994</v>
      </c>
      <c r="B34" s="72">
        <v>263.43599999999998</v>
      </c>
      <c r="C34" s="73">
        <f>IF('Sweeteners(tons)'!C34=0,0,'Sweeteners(tons)'!C34*2)</f>
        <v>18143.558499999999</v>
      </c>
      <c r="D34" s="73">
        <f>IF('Sweeteners(tons)'!D34=0,0,'Sweeteners(tons)'!D34*2)</f>
        <v>16956.596728971959</v>
      </c>
      <c r="E34" s="73">
        <f>IF('Sweeteners(tons)'!E34=0,0,'Sweeteners(tons)'!E34*2)</f>
        <v>14830.809265917958</v>
      </c>
      <c r="F34" s="73">
        <f>IF('Sweeteners(tons)'!F34=0,0,'Sweeteners(tons)'!F34*2)</f>
        <v>4180.0706351672479</v>
      </c>
      <c r="G34" s="73">
        <f>IF('Sweeteners(tons)'!G34=0,0,'Sweeteners(tons)'!G34*2)</f>
        <v>1003.9395239737878</v>
      </c>
      <c r="H34" s="73">
        <f>IF('Sweeteners(tons)'!H34=0,0,'Sweeteners(tons)'!H34*2)</f>
        <v>20014.819425058995</v>
      </c>
      <c r="I34" s="73">
        <f>IF('Sweeteners(tons)'!I34=0,0,'Sweeteners(tons)'!I34*2)</f>
        <v>36.549620326665412</v>
      </c>
      <c r="J34" s="73">
        <f>IF('Sweeteners(tons)'!J34=0,0,'Sweeteners(tons)'!J34*2)</f>
        <v>251.34873761109387</v>
      </c>
      <c r="K34" s="179">
        <f>IF('Sweeteners(tons)'!K34=0,0,'Sweeteners(tons)'!K34*2)</f>
        <v>37259.314511968718</v>
      </c>
      <c r="L34" s="18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</row>
    <row r="35" spans="1:226" ht="13.95" customHeight="1" x14ac:dyDescent="0.25">
      <c r="A35" s="71">
        <v>1995</v>
      </c>
      <c r="B35" s="72">
        <v>266.55700000000002</v>
      </c>
      <c r="C35" s="73">
        <f>IF('Sweeteners(tons)'!C35=0,0,'Sweeteners(tons)'!C35*2)</f>
        <v>18516.235379999998</v>
      </c>
      <c r="D35" s="73">
        <f>IF('Sweeteners(tons)'!D35=0,0,'Sweeteners(tons)'!D35*2)</f>
        <v>17304.89287850467</v>
      </c>
      <c r="E35" s="73">
        <f>IF('Sweeteners(tons)'!E35=0,0,'Sweeteners(tons)'!E35*2)</f>
        <v>15562.61969308209</v>
      </c>
      <c r="F35" s="73">
        <f>IF('Sweeteners(tons)'!F35=0,0,'Sweeteners(tons)'!F35*2)</f>
        <v>4346.7694907868026</v>
      </c>
      <c r="G35" s="73">
        <f>IF('Sweeteners(tons)'!G35=0,0,'Sweeteners(tons)'!G35*2)</f>
        <v>1044.9351326024362</v>
      </c>
      <c r="H35" s="73">
        <f>IF('Sweeteners(tons)'!H35=0,0,'Sweeteners(tons)'!H35*2)</f>
        <v>20954.324316471331</v>
      </c>
      <c r="I35" s="73">
        <f>IF('Sweeteners(tons)'!I35=0,0,'Sweeteners(tons)'!I35*2)</f>
        <v>71.496458630049219</v>
      </c>
      <c r="J35" s="73">
        <f>IF('Sweeteners(tons)'!J35=0,0,'Sweeteners(tons)'!J35*2)</f>
        <v>240.16132587453751</v>
      </c>
      <c r="K35" s="179">
        <f>IF('Sweeteners(tons)'!K35=0,0,'Sweeteners(tons)'!K35*2)</f>
        <v>38570.874979480584</v>
      </c>
      <c r="L35" s="18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</row>
    <row r="36" spans="1:226" ht="13.95" customHeight="1" x14ac:dyDescent="0.25">
      <c r="A36" s="67">
        <v>1996</v>
      </c>
      <c r="B36" s="68">
        <v>269.66699999999997</v>
      </c>
      <c r="C36" s="69">
        <f>IF('Sweeteners(tons)'!C36=0,0,'Sweeteners(tons)'!C36*2)</f>
        <v>18761.83893588946</v>
      </c>
      <c r="D36" s="69">
        <f>IF('Sweeteners(tons)'!D36=0,0,'Sweeteners(tons)'!D36*2)</f>
        <v>17534.428912046224</v>
      </c>
      <c r="E36" s="69">
        <f>IF('Sweeteners(tons)'!E36=0,0,'Sweeteners(tons)'!E36*2)</f>
        <v>16099.93783855175</v>
      </c>
      <c r="F36" s="69">
        <f>IF('Sweeteners(tons)'!F36=0,0,'Sweeteners(tons)'!F36*2)</f>
        <v>4427.2404076526154</v>
      </c>
      <c r="G36" s="69">
        <f>IF('Sweeteners(tons)'!G36=0,0,'Sweeteners(tons)'!G36*2)</f>
        <v>1075.2724691856235</v>
      </c>
      <c r="H36" s="69">
        <f>IF('Sweeteners(tons)'!H36=0,0,'Sweeteners(tons)'!H36*2)</f>
        <v>21602.45071538999</v>
      </c>
      <c r="I36" s="69">
        <f>IF('Sweeteners(tons)'!I36=0,0,'Sweeteners(tons)'!I36*2)</f>
        <v>188.86749951811964</v>
      </c>
      <c r="J36" s="69">
        <f>IF('Sweeteners(tons)'!J36=0,0,'Sweeteners(tons)'!J36*2)</f>
        <v>261.55569833430502</v>
      </c>
      <c r="K36" s="180">
        <f>IF('Sweeteners(tons)'!K36=0,0,'Sweeteners(tons)'!K36*2)</f>
        <v>39587.302825288636</v>
      </c>
      <c r="L36" s="185"/>
    </row>
    <row r="37" spans="1:226" ht="13.95" customHeight="1" x14ac:dyDescent="0.25">
      <c r="A37" s="67">
        <v>1997</v>
      </c>
      <c r="B37" s="68">
        <v>272.91199999999998</v>
      </c>
      <c r="C37" s="69">
        <f>IF('Sweeteners(tons)'!C37=0,0,'Sweeteners(tons)'!C37*2)</f>
        <v>18945.5771034545</v>
      </c>
      <c r="D37" s="69">
        <f>IF('Sweeteners(tons)'!D37=0,0,'Sweeteners(tons)'!D37*2)</f>
        <v>17706.146825658408</v>
      </c>
      <c r="E37" s="69">
        <f>IF('Sweeteners(tons)'!E37=0,0,'Sweeteners(tons)'!E37*2)</f>
        <v>17109.556533617291</v>
      </c>
      <c r="F37" s="69">
        <f>IF('Sweeteners(tons)'!F37=0,0,'Sweeteners(tons)'!F37*2)</f>
        <v>4721.009353450967</v>
      </c>
      <c r="G37" s="69">
        <f>IF('Sweeteners(tons)'!G37=0,0,'Sweeteners(tons)'!G37*2)</f>
        <v>1029.9700875706212</v>
      </c>
      <c r="H37" s="69">
        <f>IF('Sweeteners(tons)'!H37=0,0,'Sweeteners(tons)'!H37*2)</f>
        <v>22860.535974638882</v>
      </c>
      <c r="I37" s="69">
        <f>IF('Sweeteners(tons)'!I37=0,0,'Sweeteners(tons)'!I37*2)</f>
        <v>162.90877398717734</v>
      </c>
      <c r="J37" s="69">
        <f>IF('Sweeteners(tons)'!J37=0,0,'Sweeteners(tons)'!J37*2)</f>
        <v>258.64063212100939</v>
      </c>
      <c r="K37" s="180">
        <f>IF('Sweeteners(tons)'!K37=0,0,'Sweeteners(tons)'!K37*2)</f>
        <v>40988.232206405475</v>
      </c>
      <c r="L37" s="185"/>
    </row>
    <row r="38" spans="1:226" ht="13.95" customHeight="1" x14ac:dyDescent="0.25">
      <c r="A38" s="67">
        <v>1998</v>
      </c>
      <c r="B38" s="68">
        <v>276.11500000000001</v>
      </c>
      <c r="C38" s="69">
        <f>IF('Sweeteners(tons)'!C38=0,0,'Sweeteners(tons)'!C38*2)</f>
        <v>19183.16921287388</v>
      </c>
      <c r="D38" s="69">
        <f>IF('Sweeteners(tons)'!D38=0,0,'Sweeteners(tons)'!D38*2)</f>
        <v>17928.195526050353</v>
      </c>
      <c r="E38" s="69">
        <f>IF('Sweeteners(tons)'!E38=0,0,'Sweeteners(tons)'!E38*2)</f>
        <v>17769.681561223861</v>
      </c>
      <c r="F38" s="69">
        <f>IF('Sweeteners(tons)'!F38=0,0,'Sweeteners(tons)'!F38*2)</f>
        <v>4706.6385395890738</v>
      </c>
      <c r="G38" s="69">
        <f>IF('Sweeteners(tons)'!G38=0,0,'Sweeteners(tons)'!G38*2)</f>
        <v>1013.6372200573687</v>
      </c>
      <c r="H38" s="69">
        <f>IF('Sweeteners(tons)'!H38=0,0,'Sweeteners(tons)'!H38*2)</f>
        <v>23489.9573208703</v>
      </c>
      <c r="I38" s="69">
        <f>IF('Sweeteners(tons)'!I38=0,0,'Sweeteners(tons)'!I38*2)</f>
        <v>161.32576451630669</v>
      </c>
      <c r="J38" s="69">
        <f>IF('Sweeteners(tons)'!J38=0,0,'Sweeteners(tons)'!J38*2)</f>
        <v>259.07309166902775</v>
      </c>
      <c r="K38" s="180">
        <f>IF('Sweeteners(tons)'!K38=0,0,'Sweeteners(tons)'!K38*2)</f>
        <v>41838.551703105994</v>
      </c>
      <c r="L38" s="185"/>
    </row>
    <row r="39" spans="1:226" ht="13.95" customHeight="1" x14ac:dyDescent="0.25">
      <c r="A39" s="67">
        <v>1999</v>
      </c>
      <c r="B39" s="68">
        <v>279.29500000000002</v>
      </c>
      <c r="C39" s="69">
        <f>IF('Sweeteners(tons)'!C39=0,0,'Sweeteners(tons)'!C39*2)</f>
        <v>19810.43240764282</v>
      </c>
      <c r="D39" s="69">
        <f>IF('Sweeteners(tons)'!D39=0,0,'Sweeteners(tons)'!D39*2)</f>
        <v>18514.42281088114</v>
      </c>
      <c r="E39" s="69">
        <f>IF('Sweeteners(tons)'!E39=0,0,'Sweeteners(tons)'!E39*2)</f>
        <v>18393.753000870325</v>
      </c>
      <c r="F39" s="69">
        <f>IF('Sweeteners(tons)'!F39=0,0,'Sweeteners(tons)'!F39*2)</f>
        <v>4553.4178567492345</v>
      </c>
      <c r="G39" s="69">
        <f>IF('Sweeteners(tons)'!G39=0,0,'Sweeteners(tons)'!G39*2)</f>
        <v>986.64859166964311</v>
      </c>
      <c r="H39" s="69">
        <f>IF('Sweeteners(tons)'!H39=0,0,'Sweeteners(tons)'!H39*2)</f>
        <v>23933.819449289203</v>
      </c>
      <c r="I39" s="69">
        <f>IF('Sweeteners(tons)'!I39=0,0,'Sweeteners(tons)'!I39*2)</f>
        <v>155.05762863429322</v>
      </c>
      <c r="J39" s="69">
        <f>IF('Sweeteners(tons)'!J39=0,0,'Sweeteners(tons)'!J39*2)</f>
        <v>293.94114014781229</v>
      </c>
      <c r="K39" s="180">
        <f>IF('Sweeteners(tons)'!K39=0,0,'Sweeteners(tons)'!K39*2)</f>
        <v>42897.241028952449</v>
      </c>
      <c r="L39" s="185"/>
    </row>
    <row r="40" spans="1:226" ht="13.95" customHeight="1" x14ac:dyDescent="0.25">
      <c r="A40" s="67">
        <v>2000</v>
      </c>
      <c r="B40" s="68">
        <v>282.38499999999999</v>
      </c>
      <c r="C40" s="69">
        <f>IF('Sweeteners(tons)'!C40=0,0,'Sweeteners(tons)'!C40*2)</f>
        <v>19798.6619124561</v>
      </c>
      <c r="D40" s="69">
        <f>IF('Sweeteners(tons)'!D40=0,0,'Sweeteners(tons)'!D40*2)</f>
        <v>18503.422348089811</v>
      </c>
      <c r="E40" s="69">
        <f>IF('Sweeteners(tons)'!E40=0,0,'Sweeteners(tons)'!E40*2)</f>
        <v>18181.1711604097</v>
      </c>
      <c r="F40" s="69">
        <f>IF('Sweeteners(tons)'!F40=0,0,'Sweeteners(tons)'!F40*2)</f>
        <v>4449.9684225665742</v>
      </c>
      <c r="G40" s="69">
        <f>IF('Sweeteners(tons)'!G40=0,0,'Sweeteners(tons)'!G40*2)</f>
        <v>963.45476628453355</v>
      </c>
      <c r="H40" s="69">
        <f>IF('Sweeteners(tons)'!H40=0,0,'Sweeteners(tons)'!H40*2)</f>
        <v>23594.594349260806</v>
      </c>
      <c r="I40" s="69">
        <f>IF('Sweeteners(tons)'!I40=0,0,'Sweeteners(tons)'!I40*2)</f>
        <v>167.16741727104824</v>
      </c>
      <c r="J40" s="69">
        <f>IF('Sweeteners(tons)'!J40=0,0,'Sweeteners(tons)'!J40*2)</f>
        <v>313.80861763205729</v>
      </c>
      <c r="K40" s="180">
        <f>IF('Sweeteners(tons)'!K40=0,0,'Sweeteners(tons)'!K40*2)</f>
        <v>42578.992732253719</v>
      </c>
      <c r="L40" s="185"/>
    </row>
    <row r="41" spans="1:226" ht="13.95" customHeight="1" x14ac:dyDescent="0.25">
      <c r="A41" s="71">
        <v>2001</v>
      </c>
      <c r="B41" s="72">
        <v>285.30901899999998</v>
      </c>
      <c r="C41" s="73">
        <f>IF('Sweeteners(tons)'!C41=0,0,'Sweeteners(tons)'!C41*2)</f>
        <v>19677.575050883301</v>
      </c>
      <c r="D41" s="73">
        <f>IF('Sweeteners(tons)'!D41=0,0,'Sweeteners(tons)'!D41*2)</f>
        <v>18390.257056900278</v>
      </c>
      <c r="E41" s="73">
        <f>IF('Sweeteners(tons)'!E41=0,0,'Sweeteners(tons)'!E41*2)</f>
        <v>18196.295062757017</v>
      </c>
      <c r="F41" s="73">
        <f>IF('Sweeteners(tons)'!F41=0,0,'Sweeteners(tons)'!F41*2)</f>
        <v>4398.2836837880332</v>
      </c>
      <c r="G41" s="73">
        <f>IF('Sweeteners(tons)'!G41=0,0,'Sweeteners(tons)'!G41*2)</f>
        <v>952.71151592417277</v>
      </c>
      <c r="H41" s="73">
        <f>IF('Sweeteners(tons)'!H41=0,0,'Sweeteners(tons)'!H41*2)</f>
        <v>23547.290262469221</v>
      </c>
      <c r="I41" s="73">
        <f>IF('Sweeteners(tons)'!I41=0,0,'Sweeteners(tons)'!I41*2)</f>
        <v>284.61563996817466</v>
      </c>
      <c r="J41" s="73">
        <f>IF('Sweeteners(tons)'!J41=0,0,'Sweeteners(tons)'!J41*2)</f>
        <v>268.22192802488155</v>
      </c>
      <c r="K41" s="179">
        <f>IF('Sweeteners(tons)'!K41=0,0,'Sweeteners(tons)'!K41*2)</f>
        <v>42490.384887362554</v>
      </c>
      <c r="L41" s="185"/>
    </row>
    <row r="42" spans="1:226" ht="13.95" customHeight="1" x14ac:dyDescent="0.25">
      <c r="A42" s="71">
        <v>2002</v>
      </c>
      <c r="B42" s="72">
        <v>288.10481800000002</v>
      </c>
      <c r="C42" s="73">
        <f>IF('Sweeteners(tons)'!C42=0,0,'Sweeteners(tons)'!C42*2)</f>
        <v>19484.232321630341</v>
      </c>
      <c r="D42" s="73">
        <f>IF('Sweeteners(tons)'!D42=0,0,'Sweeteners(tons)'!D42*2)</f>
        <v>18209.562917411531</v>
      </c>
      <c r="E42" s="73">
        <f>IF('Sweeteners(tons)'!E42=0,0,'Sweeteners(tons)'!E42*2)</f>
        <v>18491.283914456813</v>
      </c>
      <c r="F42" s="73">
        <f>IF('Sweeteners(tons)'!F42=0,0,'Sweeteners(tons)'!F42*2)</f>
        <v>4433.4861429697075</v>
      </c>
      <c r="G42" s="73">
        <f>IF('Sweeteners(tons)'!G42=0,0,'Sweeteners(tons)'!G42*2)</f>
        <v>961.57923143039784</v>
      </c>
      <c r="H42" s="73">
        <f>IF('Sweeteners(tons)'!H42=0,0,'Sweeteners(tons)'!H42*2)</f>
        <v>23886.34928885692</v>
      </c>
      <c r="I42" s="73">
        <f>IF('Sweeteners(tons)'!I42=0,0,'Sweeteners(tons)'!I42*2)</f>
        <v>276.40310810009015</v>
      </c>
      <c r="J42" s="73">
        <f>IF('Sweeteners(tons)'!J42=0,0,'Sweeteners(tons)'!J42*2)</f>
        <v>306.51043543175564</v>
      </c>
      <c r="K42" s="179">
        <f>IF('Sweeteners(tons)'!K42=0,0,'Sweeteners(tons)'!K42*2)</f>
        <v>42678.825749800293</v>
      </c>
      <c r="L42" s="185"/>
    </row>
    <row r="43" spans="1:226" ht="13.95" customHeight="1" x14ac:dyDescent="0.25">
      <c r="A43" s="71">
        <v>2003</v>
      </c>
      <c r="B43" s="72">
        <v>290.81963400000001</v>
      </c>
      <c r="C43" s="73">
        <f>IF('Sweeteners(tons)'!C43=0,0,'Sweeteners(tons)'!C43*2)</f>
        <v>18935.015659503319</v>
      </c>
      <c r="D43" s="73">
        <f>IF('Sweeteners(tons)'!D43=0,0,'Sweeteners(tons)'!D43*2)</f>
        <v>17696.276317292821</v>
      </c>
      <c r="E43" s="73">
        <f>IF('Sweeteners(tons)'!E43=0,0,'Sweeteners(tons)'!E43*2)</f>
        <v>18156.517487736714</v>
      </c>
      <c r="F43" s="73">
        <f>IF('Sweeteners(tons)'!F43=0,0,'Sweeteners(tons)'!F43*2)</f>
        <v>4398.4224605905092</v>
      </c>
      <c r="G43" s="73">
        <f>IF('Sweeteners(tons)'!G43=0,0,'Sweeteners(tons)'!G43*2)</f>
        <v>918.95428609123383</v>
      </c>
      <c r="H43" s="73">
        <f>IF('Sweeteners(tons)'!H43=0,0,'Sweeteners(tons)'!H43*2)</f>
        <v>23473.894234418454</v>
      </c>
      <c r="I43" s="73">
        <f>IF('Sweeteners(tons)'!I43=0,0,'Sweeteners(tons)'!I43*2)</f>
        <v>223.71022062242497</v>
      </c>
      <c r="J43" s="73">
        <f>IF('Sweeteners(tons)'!J43=0,0,'Sweeteners(tons)'!J43*2)</f>
        <v>291.62451526284104</v>
      </c>
      <c r="K43" s="179">
        <f>IF('Sweeteners(tons)'!K43=0,0,'Sweeteners(tons)'!K43*2)</f>
        <v>41685.505287596534</v>
      </c>
      <c r="L43" s="185"/>
    </row>
    <row r="44" spans="1:226" ht="13.95" customHeight="1" x14ac:dyDescent="0.25">
      <c r="A44" s="71">
        <v>2004</v>
      </c>
      <c r="B44" s="72">
        <v>293.46318500000001</v>
      </c>
      <c r="C44" s="73">
        <f>IF('Sweeteners(tons)'!C44=0,0,'Sweeteners(tons)'!C44*2)</f>
        <v>19321.632333407379</v>
      </c>
      <c r="D44" s="73">
        <f>IF('Sweeteners(tons)'!D44=0,0,'Sweeteners(tons)'!D44*2)</f>
        <v>18057.600311595681</v>
      </c>
      <c r="E44" s="73">
        <f>IF('Sweeteners(tons)'!E44=0,0,'Sweeteners(tons)'!E44*2)</f>
        <v>18034.589574553393</v>
      </c>
      <c r="F44" s="73">
        <f>IF('Sweeteners(tons)'!F44=0,0,'Sweeteners(tons)'!F44*2)</f>
        <v>4558.5873692532732</v>
      </c>
      <c r="G44" s="73">
        <f>IF('Sweeteners(tons)'!G44=0,0,'Sweeteners(tons)'!G44*2)</f>
        <v>1001.661123709616</v>
      </c>
      <c r="H44" s="73">
        <f>IF('Sweeteners(tons)'!H44=0,0,'Sweeteners(tons)'!H44*2)</f>
        <v>23594.838067516281</v>
      </c>
      <c r="I44" s="73">
        <f>IF('Sweeteners(tons)'!I44=0,0,'Sweeteners(tons)'!I44*2)</f>
        <v>192.54689790891885</v>
      </c>
      <c r="J44" s="73">
        <f>IF('Sweeteners(tons)'!J44=0,0,'Sweeteners(tons)'!J44*2)</f>
        <v>260.38462877478986</v>
      </c>
      <c r="K44" s="179">
        <f>IF('Sweeteners(tons)'!K44=0,0,'Sweeteners(tons)'!K44*2)</f>
        <v>42105.369905795669</v>
      </c>
      <c r="L44" s="185"/>
    </row>
    <row r="45" spans="1:226" ht="13.95" customHeight="1" x14ac:dyDescent="0.25">
      <c r="A45" s="71">
        <v>2005</v>
      </c>
      <c r="B45" s="72">
        <v>296.186216</v>
      </c>
      <c r="C45" s="73">
        <f>IF('Sweeteners(tons)'!C45=0,0,'Sweeteners(tons)'!C45*2)</f>
        <v>19953.0421401655</v>
      </c>
      <c r="D45" s="73">
        <f>IF('Sweeteners(tons)'!D45=0,0,'Sweeteners(tons)'!D45*2)</f>
        <v>18647.702934734112</v>
      </c>
      <c r="E45" s="73">
        <f>IF('Sweeteners(tons)'!E45=0,0,'Sweeteners(tons)'!E45*2)</f>
        <v>18016.477022471641</v>
      </c>
      <c r="F45" s="73">
        <f>IF('Sweeteners(tons)'!F45=0,0,'Sweeteners(tons)'!F45*2)</f>
        <v>4492.8357510223004</v>
      </c>
      <c r="G45" s="73">
        <f>IF('Sweeteners(tons)'!G45=0,0,'Sweeteners(tons)'!G45*2)</f>
        <v>994.6877817082941</v>
      </c>
      <c r="H45" s="73">
        <f>IF('Sweeteners(tons)'!H45=0,0,'Sweeteners(tons)'!H45*2)</f>
        <v>23504.000555202234</v>
      </c>
      <c r="I45" s="73">
        <f>IF('Sweeteners(tons)'!I45=0,0,'Sweeteners(tons)'!I45*2)</f>
        <v>188.40275262448651</v>
      </c>
      <c r="J45" s="73">
        <f>IF('Sweeteners(tons)'!J45=0,0,'Sweeteners(tons)'!J45*2)</f>
        <v>310.9856604277482</v>
      </c>
      <c r="K45" s="179">
        <f>IF('Sweeteners(tons)'!K45=0,0,'Sweeteners(tons)'!K45*2)</f>
        <v>42651.091902988584</v>
      </c>
      <c r="L45" s="185"/>
    </row>
    <row r="46" spans="1:226" ht="13.95" customHeight="1" x14ac:dyDescent="0.25">
      <c r="A46" s="67">
        <v>2006</v>
      </c>
      <c r="B46" s="68">
        <v>298.99582500000002</v>
      </c>
      <c r="C46" s="69">
        <f>IF('Sweeteners(tons)'!C46=0,0,'Sweeteners(tons)'!C46*2)</f>
        <v>19872.0186894281</v>
      </c>
      <c r="D46" s="69">
        <f>IF('Sweeteners(tons)'!D46=0,0,'Sweeteners(tons)'!D46*2)</f>
        <v>18571.980083577662</v>
      </c>
      <c r="E46" s="69">
        <f>IF('Sweeteners(tons)'!E46=0,0,'Sweeteners(tons)'!E46*2)</f>
        <v>17968.683769490348</v>
      </c>
      <c r="F46" s="69">
        <f>IF('Sweeteners(tons)'!F46=0,0,'Sweeteners(tons)'!F46*2)</f>
        <v>4080.2100734252922</v>
      </c>
      <c r="G46" s="69">
        <f>IF('Sweeteners(tons)'!G46=0,0,'Sweeteners(tons)'!G46*2)</f>
        <v>961.63577332046361</v>
      </c>
      <c r="H46" s="69">
        <f>IF('Sweeteners(tons)'!H46=0,0,'Sweeteners(tons)'!H46*2)</f>
        <v>23010.529616236105</v>
      </c>
      <c r="I46" s="69">
        <f>IF('Sweeteners(tons)'!I46=0,0,'Sweeteners(tons)'!I46*2)</f>
        <v>196.66184124000574</v>
      </c>
      <c r="J46" s="69">
        <f>IF('Sweeteners(tons)'!J46=0,0,'Sweeteners(tons)'!J46*2)</f>
        <v>333.47233152636545</v>
      </c>
      <c r="K46" s="180">
        <f>IF('Sweeteners(tons)'!K46=0,0,'Sweeteners(tons)'!K46*2)</f>
        <v>42112.643872580142</v>
      </c>
      <c r="L46" s="185"/>
    </row>
    <row r="47" spans="1:226" ht="13.95" customHeight="1" x14ac:dyDescent="0.25">
      <c r="A47" s="67">
        <v>2007</v>
      </c>
      <c r="B47" s="68">
        <v>302.003917</v>
      </c>
      <c r="C47" s="69">
        <f>IF('Sweeteners(tons)'!C47=0,0,'Sweeteners(tons)'!C47*2)</f>
        <v>19751.829694522901</v>
      </c>
      <c r="D47" s="69">
        <f>IF('Sweeteners(tons)'!D47=0,0,'Sweeteners(tons)'!D47*2)</f>
        <v>18459.653920114859</v>
      </c>
      <c r="E47" s="69">
        <f>IF('Sweeteners(tons)'!E47=0,0,'Sweeteners(tons)'!E47*2)</f>
        <v>17434.293136019292</v>
      </c>
      <c r="F47" s="69">
        <f>IF('Sweeteners(tons)'!F47=0,0,'Sweeteners(tons)'!F47*2)</f>
        <v>4107.8139174056269</v>
      </c>
      <c r="G47" s="69">
        <f>IF('Sweeteners(tons)'!G47=0,0,'Sweeteners(tons)'!G47*2)</f>
        <v>931.9093732276408</v>
      </c>
      <c r="H47" s="69">
        <f>IF('Sweeteners(tons)'!H47=0,0,'Sweeteners(tons)'!H47*2)</f>
        <v>22474.016426652561</v>
      </c>
      <c r="I47" s="69">
        <f>IF('Sweeteners(tons)'!I47=0,0,'Sweeteners(tons)'!I47*2)</f>
        <v>187.30796776721527</v>
      </c>
      <c r="J47" s="69">
        <f>IF('Sweeteners(tons)'!J47=0,0,'Sweeteners(tons)'!J47*2)</f>
        <v>297.04638543826951</v>
      </c>
      <c r="K47" s="180">
        <f>IF('Sweeteners(tons)'!K47=0,0,'Sweeteners(tons)'!K47*2)</f>
        <v>41418.024699972906</v>
      </c>
      <c r="L47" s="185"/>
    </row>
    <row r="48" spans="1:226" ht="13.95" customHeight="1" x14ac:dyDescent="0.25">
      <c r="A48" s="67">
        <v>2008</v>
      </c>
      <c r="B48" s="68">
        <v>304.79776099999998</v>
      </c>
      <c r="C48" s="69">
        <f>IF('Sweeteners(tons)'!C48=0,0,'Sweeteners(tons)'!C48*2)</f>
        <v>21210.027577332548</v>
      </c>
      <c r="D48" s="69">
        <f>IF('Sweeteners(tons)'!D48=0,0,'Sweeteners(tons)'!D48*2)</f>
        <v>19822.455679750045</v>
      </c>
      <c r="E48" s="69">
        <f>IF('Sweeteners(tons)'!E48=0,0,'Sweeteners(tons)'!E48*2)</f>
        <v>16601.601287615373</v>
      </c>
      <c r="F48" s="69">
        <f>IF('Sweeteners(tons)'!F48=0,0,'Sweeteners(tons)'!F48*2)</f>
        <v>4041.0438144893128</v>
      </c>
      <c r="G48" s="69">
        <f>IF('Sweeteners(tons)'!G48=0,0,'Sweeteners(tons)'!G48*2)</f>
        <v>878.76738108888776</v>
      </c>
      <c r="H48" s="69">
        <f>IF('Sweeteners(tons)'!H48=0,0,'Sweeteners(tons)'!H48*2)</f>
        <v>21521.412483193573</v>
      </c>
      <c r="I48" s="69">
        <f>IF('Sweeteners(tons)'!I48=0,0,'Sweeteners(tons)'!I48*2)</f>
        <v>186.46609047699712</v>
      </c>
      <c r="J48" s="69">
        <f>IF('Sweeteners(tons)'!J48=0,0,'Sweeteners(tons)'!J48*2)</f>
        <v>301.57642987231571</v>
      </c>
      <c r="K48" s="180">
        <f>IF('Sweeteners(tons)'!K48=0,0,'Sweeteners(tons)'!K48*2)</f>
        <v>41831.910683292932</v>
      </c>
      <c r="L48" s="185"/>
    </row>
    <row r="49" spans="1:13" ht="13.95" customHeight="1" x14ac:dyDescent="0.25">
      <c r="A49" s="67">
        <v>2009</v>
      </c>
      <c r="B49" s="68">
        <v>307.43940600000002</v>
      </c>
      <c r="C49" s="69">
        <f>IF('Sweeteners(tons)'!C49=0,0,'Sweeteners(tons)'!C49*2)</f>
        <v>20843.840564351653</v>
      </c>
      <c r="D49" s="69">
        <f>IF('Sweeteners(tons)'!D49=0,0,'Sweeteners(tons)'!D49*2)</f>
        <v>19480.224826496869</v>
      </c>
      <c r="E49" s="69">
        <f>IF('Sweeteners(tons)'!E49=0,0,'Sweeteners(tons)'!E49*2)</f>
        <v>15914.487912452883</v>
      </c>
      <c r="F49" s="69">
        <f>IF('Sweeteners(tons)'!F49=0,0,'Sweeteners(tons)'!F49*2)</f>
        <v>3956.5975849130373</v>
      </c>
      <c r="G49" s="69">
        <f>IF('Sweeteners(tons)'!G49=0,0,'Sweeteners(tons)'!G49*2)</f>
        <v>868.36458723992814</v>
      </c>
      <c r="H49" s="69">
        <f>IF('Sweeteners(tons)'!H49=0,0,'Sweeteners(tons)'!H49*2)</f>
        <v>20739.450084605851</v>
      </c>
      <c r="I49" s="69">
        <f>IF('Sweeteners(tons)'!I49=0,0,'Sweeteners(tons)'!I49*2)</f>
        <v>180.69719573516983</v>
      </c>
      <c r="J49" s="69">
        <f>IF('Sweeteners(tons)'!J49=0,0,'Sweeteners(tons)'!J49*2)</f>
        <v>281.49177662954708</v>
      </c>
      <c r="K49" s="180">
        <f>IF('Sweeteners(tons)'!K49=0,0,'Sweeteners(tons)'!K49*2)</f>
        <v>40681.863883467435</v>
      </c>
      <c r="L49" s="185"/>
    </row>
    <row r="50" spans="1:13" ht="13.95" customHeight="1" x14ac:dyDescent="0.25">
      <c r="A50" s="67">
        <v>2010</v>
      </c>
      <c r="B50" s="68">
        <v>309.74127900000002</v>
      </c>
      <c r="C50" s="69">
        <f>IF('Sweeteners(tons)'!C50=0,0,'Sweeteners(tons)'!C50*2)</f>
        <v>21845.773068909224</v>
      </c>
      <c r="D50" s="69">
        <f>IF('Sweeteners(tons)'!D50=0,0,'Sweeteners(tons)'!D50*2)</f>
        <v>20416.610344774974</v>
      </c>
      <c r="E50" s="69">
        <f>IF('Sweeteners(tons)'!E50=0,0,'Sweeteners(tons)'!E50*2)</f>
        <v>15661.160715828393</v>
      </c>
      <c r="F50" s="69">
        <f>IF('Sweeteners(tons)'!F50=0,0,'Sweeteners(tons)'!F50*2)</f>
        <v>3881.1492854218982</v>
      </c>
      <c r="G50" s="69">
        <f>IF('Sweeteners(tons)'!G50=0,0,'Sweeteners(tons)'!G50*2)</f>
        <v>947.51326916704022</v>
      </c>
      <c r="H50" s="69">
        <f>IF('Sweeteners(tons)'!H50=0,0,'Sweeteners(tons)'!H50*2)</f>
        <v>20489.823270417332</v>
      </c>
      <c r="I50" s="69">
        <f>IF('Sweeteners(tons)'!I50=0,0,'Sweeteners(tons)'!I50*2)</f>
        <v>207.65820519335418</v>
      </c>
      <c r="J50" s="69">
        <f>IF('Sweeteners(tons)'!J50=0,0,'Sweeteners(tons)'!J50*2)</f>
        <v>320.25964222348688</v>
      </c>
      <c r="K50" s="180">
        <f>IF('Sweeteners(tons)'!K50=0,0,'Sweeteners(tons)'!K50*2)</f>
        <v>41434.351462609142</v>
      </c>
      <c r="L50" s="185"/>
    </row>
    <row r="51" spans="1:13" ht="13.95" customHeight="1" x14ac:dyDescent="0.25">
      <c r="A51" s="74">
        <v>2011</v>
      </c>
      <c r="B51" s="75">
        <v>311.97391399999998</v>
      </c>
      <c r="C51" s="76">
        <f>IF('Sweeteners(tons)'!C51=0,0,'Sweeteners(tons)'!C51*2)</f>
        <v>21991.06860599975</v>
      </c>
      <c r="D51" s="76">
        <f>IF('Sweeteners(tons)'!D51=0,0,'Sweeteners(tons)'!D51*2)</f>
        <v>20552.400566354903</v>
      </c>
      <c r="E51" s="76">
        <f>IF('Sweeteners(tons)'!E51=0,0,'Sweeteners(tons)'!E51*2)</f>
        <v>15156.75421735917</v>
      </c>
      <c r="F51" s="76">
        <f>IF('Sweeteners(tons)'!F51=0,0,'Sweeteners(tons)'!F51*2)</f>
        <v>3781.3935721062526</v>
      </c>
      <c r="G51" s="76">
        <f>IF('Sweeteners(tons)'!G51=0,0,'Sweeteners(tons)'!G51*2)</f>
        <v>949.16794143806089</v>
      </c>
      <c r="H51" s="76">
        <f>IF('Sweeteners(tons)'!H51=0,0,'Sweeteners(tons)'!H51*2)</f>
        <v>19887.315730903483</v>
      </c>
      <c r="I51" s="76">
        <f>IF('Sweeteners(tons)'!I51=0,0,'Sweeteners(tons)'!I51*2)</f>
        <v>204.27064218413918</v>
      </c>
      <c r="J51" s="76">
        <f>IF('Sweeteners(tons)'!J51=0,0,'Sweeteners(tons)'!J51*2)</f>
        <v>337.74880304863746</v>
      </c>
      <c r="K51" s="181">
        <f>IF('Sweeteners(tons)'!K51=0,0,'Sweeteners(tons)'!K51*2)</f>
        <v>40981.735742491161</v>
      </c>
      <c r="L51" s="185"/>
    </row>
    <row r="52" spans="1:13" ht="13.95" customHeight="1" x14ac:dyDescent="0.25">
      <c r="A52" s="71">
        <v>2012</v>
      </c>
      <c r="B52" s="72">
        <v>314.16755799999999</v>
      </c>
      <c r="C52" s="76">
        <f>IF('Sweeteners(tons)'!C52=0,0,'Sweeteners(tons)'!C52*2)</f>
        <v>22397.495515959163</v>
      </c>
      <c r="D52" s="76">
        <f>IF('Sweeteners(tons)'!D52=0,0,'Sweeteners(tons)'!D52*2)</f>
        <v>20932.238799961833</v>
      </c>
      <c r="E52" s="76">
        <f>IF('Sweeteners(tons)'!E52=0,0,'Sweeteners(tons)'!E52*2)</f>
        <v>14988.121765850205</v>
      </c>
      <c r="F52" s="76">
        <f>IF('Sweeteners(tons)'!F52=0,0,'Sweeteners(tons)'!F52*2)</f>
        <v>3901.6937597402962</v>
      </c>
      <c r="G52" s="76">
        <f>IF('Sweeteners(tons)'!G52=0,0,'Sweeteners(tons)'!G52*2)</f>
        <v>897.9210099237489</v>
      </c>
      <c r="H52" s="76">
        <f>IF('Sweeteners(tons)'!H52=0,0,'Sweeteners(tons)'!H52*2)</f>
        <v>19787.73653551425</v>
      </c>
      <c r="I52" s="76">
        <f>IF('Sweeteners(tons)'!I52=0,0,'Sweeteners(tons)'!I52*2)</f>
        <v>207.59098343780269</v>
      </c>
      <c r="J52" s="76">
        <f>IF('Sweeteners(tons)'!J52=0,0,'Sweeteners(tons)'!J52*2)</f>
        <v>347.74655934212353</v>
      </c>
      <c r="K52" s="181">
        <f>IF('Sweeteners(tons)'!K52=0,0,'Sweeteners(tons)'!K52*2)</f>
        <v>41275.312878256009</v>
      </c>
      <c r="L52" s="185"/>
    </row>
    <row r="53" spans="1:13" ht="13.95" customHeight="1" x14ac:dyDescent="0.25">
      <c r="A53" s="74">
        <v>2013</v>
      </c>
      <c r="B53" s="75">
        <v>316.29476599999998</v>
      </c>
      <c r="C53" s="76">
        <f>IF('Sweeteners(tons)'!C53=0,0,'Sweeteners(tons)'!C53*2)</f>
        <v>23010.160999743999</v>
      </c>
      <c r="D53" s="76">
        <f>IF('Sweeteners(tons)'!D53=0,0,'Sweeteners(tons)'!D53*2)</f>
        <v>21504.823364246728</v>
      </c>
      <c r="E53" s="76">
        <f>IF('Sweeteners(tons)'!E53=0,0,'Sweeteners(tons)'!E53*2)</f>
        <v>14486.335750479871</v>
      </c>
      <c r="F53" s="76">
        <f>IF('Sweeteners(tons)'!F53=0,0,'Sweeteners(tons)'!F53*2)</f>
        <v>3766.3982720941517</v>
      </c>
      <c r="G53" s="76">
        <f>IF('Sweeteners(tons)'!G53=0,0,'Sweeteners(tons)'!G53*2)</f>
        <v>894.80989230591979</v>
      </c>
      <c r="H53" s="76">
        <f>IF('Sweeteners(tons)'!H53=0,0,'Sweeteners(tons)'!H53*2)</f>
        <v>19147.543914879941</v>
      </c>
      <c r="I53" s="76">
        <f>IF('Sweeteners(tons)'!I53=0,0,'Sweeteners(tons)'!I53*2)</f>
        <v>221.65633141867002</v>
      </c>
      <c r="J53" s="76">
        <f>IF('Sweeteners(tons)'!J53=0,0,'Sweeteners(tons)'!J53*2)</f>
        <v>365.65134146277285</v>
      </c>
      <c r="K53" s="181">
        <f>IF('Sweeteners(tons)'!K53=0,0,'Sweeteners(tons)'!K53*2)</f>
        <v>41239.674952008114</v>
      </c>
      <c r="L53" s="185"/>
    </row>
    <row r="54" spans="1:13" ht="13.95" customHeight="1" x14ac:dyDescent="0.25">
      <c r="A54" s="74">
        <v>2014</v>
      </c>
      <c r="B54" s="75">
        <v>318.576955</v>
      </c>
      <c r="C54" s="76">
        <f>IF('Sweeteners(tons)'!C54=0,0,'Sweeteners(tons)'!C54*2)</f>
        <v>23326.028818167204</v>
      </c>
      <c r="D54" s="76">
        <f>IF('Sweeteners(tons)'!D54=0,0,'Sweeteners(tons)'!D54*2)</f>
        <v>21800.026932866545</v>
      </c>
      <c r="E54" s="76">
        <f>IF('Sweeteners(tons)'!E54=0,0,'Sweeteners(tons)'!E54*2)</f>
        <v>14663.719117387611</v>
      </c>
      <c r="F54" s="76">
        <f>IF('Sweeteners(tons)'!F54=0,0,'Sweeteners(tons)'!F54*2)</f>
        <v>3833.4678154580906</v>
      </c>
      <c r="G54" s="76">
        <f>IF('Sweeteners(tons)'!G54=0,0,'Sweeteners(tons)'!G54*2)</f>
        <v>1034.9052608585462</v>
      </c>
      <c r="H54" s="76">
        <f>IF('Sweeteners(tons)'!H54=0,0,'Sweeteners(tons)'!H54*2)</f>
        <v>19532.092193704251</v>
      </c>
      <c r="I54" s="76">
        <f>IF('Sweeteners(tons)'!I54=0,0,'Sweeteners(tons)'!I54*2)</f>
        <v>254.86711687356598</v>
      </c>
      <c r="J54" s="76">
        <f>IF('Sweeteners(tons)'!J54=0,0,'Sweeteners(tons)'!J54*2)</f>
        <v>413.2567694526706</v>
      </c>
      <c r="K54" s="181">
        <f>IF('Sweeteners(tons)'!K54=0,0,'Sweeteners(tons)'!K54*2)</f>
        <v>42000.243012897037</v>
      </c>
      <c r="L54" s="185"/>
    </row>
    <row r="55" spans="1:13" ht="13.95" customHeight="1" x14ac:dyDescent="0.25">
      <c r="A55" s="74">
        <v>2015</v>
      </c>
      <c r="B55" s="75">
        <v>320.87070299999999</v>
      </c>
      <c r="C55" s="76">
        <f>IF('Sweeteners(tons)'!C55=0,0,'Sweeteners(tons)'!C55*2)</f>
        <v>23697.649233685199</v>
      </c>
      <c r="D55" s="76">
        <f>IF('Sweeteners(tons)'!D55=0,0,'Sweeteners(tons)'!D55*2)</f>
        <v>22147.335732416072</v>
      </c>
      <c r="E55" s="76">
        <f>IF('Sweeteners(tons)'!E55=0,0,'Sweeteners(tons)'!E55*2)</f>
        <v>14366.943348378894</v>
      </c>
      <c r="F55" s="76">
        <f>IF('Sweeteners(tons)'!F55=0,0,'Sweeteners(tons)'!F55*2)</f>
        <v>3892.9655657884309</v>
      </c>
      <c r="G55" s="76">
        <f>IF('Sweeteners(tons)'!G55=0,0,'Sweeteners(tons)'!G55*2)</f>
        <v>1048.7985949455788</v>
      </c>
      <c r="H55" s="76">
        <f>IF('Sweeteners(tons)'!H55=0,0,'Sweeteners(tons)'!H55*2)</f>
        <v>19308.707509112905</v>
      </c>
      <c r="I55" s="76">
        <f>IF('Sweeteners(tons)'!I55=0,0,'Sweeteners(tons)'!I55*2)</f>
        <v>273.66106983607449</v>
      </c>
      <c r="J55" s="76">
        <f>IF('Sweeteners(tons)'!J55=0,0,'Sweeteners(tons)'!J55*2)</f>
        <v>414.01845798560026</v>
      </c>
      <c r="K55" s="181">
        <f>IF('Sweeteners(tons)'!K55=0,0,'Sweeteners(tons)'!K55*2)</f>
        <v>42143.72276935065</v>
      </c>
      <c r="L55" s="185"/>
    </row>
    <row r="56" spans="1:13" ht="13.95" customHeight="1" x14ac:dyDescent="0.25">
      <c r="A56" s="95">
        <v>2016</v>
      </c>
      <c r="B56" s="96">
        <v>323.16101099999997</v>
      </c>
      <c r="C56" s="69">
        <f>IF('Sweeteners(tons)'!C56=0,0,'Sweeteners(tons)'!C56*2)</f>
        <v>24066.957165014202</v>
      </c>
      <c r="D56" s="69">
        <f>IF('Sweeteners(tons)'!D56=0,0,'Sweeteners(tons)'!D56*2)</f>
        <v>22492.483331788972</v>
      </c>
      <c r="E56" s="69">
        <f>IF('Sweeteners(tons)'!E56=0,0,'Sweeteners(tons)'!E56*2)</f>
        <v>14071.822443241093</v>
      </c>
      <c r="F56" s="93">
        <f>IF('Sweeteners(tons)'!F56=0,0,'Sweeteners(tons)'!F56*2)</f>
        <v>3956.6157035085844</v>
      </c>
      <c r="G56" s="93">
        <f>IF('Sweeteners(tons)'!G56=0,0,'Sweeteners(tons)'!G56*2)</f>
        <v>987.1155884154681</v>
      </c>
      <c r="H56" s="93">
        <f>IF('Sweeteners(tons)'!H56=0,0,'Sweeteners(tons)'!H56*2)</f>
        <v>19015.553735165147</v>
      </c>
      <c r="I56" s="93">
        <f>IF('Sweeteners(tons)'!I56=0,0,'Sweeteners(tons)'!I56*2)</f>
        <v>210.59854721646863</v>
      </c>
      <c r="J56" s="93">
        <f>IF('Sweeteners(tons)'!J56=0,0,'Sweeteners(tons)'!J56*2)</f>
        <v>404.78244112115055</v>
      </c>
      <c r="K56" s="183">
        <f>IF('Sweeteners(tons)'!K56=0,0,'Sweeteners(tons)'!K56*2)</f>
        <v>42123.418055291731</v>
      </c>
      <c r="L56" s="185"/>
    </row>
    <row r="57" spans="1:13" ht="13.95" customHeight="1" x14ac:dyDescent="0.25">
      <c r="A57" s="95">
        <v>2017</v>
      </c>
      <c r="B57" s="96">
        <v>325.20603</v>
      </c>
      <c r="C57" s="69">
        <f>IF('Sweeteners(tons)'!C57=0,0,'Sweeteners(tons)'!C57*2)</f>
        <v>24036.090570471002</v>
      </c>
      <c r="D57" s="69">
        <f>IF('Sweeteners(tons)'!D57=0,0,'Sweeteners(tons)'!D57*2)</f>
        <v>22463.636047169159</v>
      </c>
      <c r="E57" s="69">
        <f>IF('Sweeteners(tons)'!E57=0,0,'Sweeteners(tons)'!E57*2)</f>
        <v>13766.389997524013</v>
      </c>
      <c r="F57" s="93">
        <f>IF('Sweeteners(tons)'!F57=0,0,'Sweeteners(tons)'!F57*2)</f>
        <v>4207.3282505557063</v>
      </c>
      <c r="G57" s="93">
        <f>IF('Sweeteners(tons)'!G57=0,0,'Sweeteners(tons)'!G57*2)</f>
        <v>1080.93608115641</v>
      </c>
      <c r="H57" s="93">
        <f>IF('Sweeteners(tons)'!H57=0,0,'Sweeteners(tons)'!H57*2)</f>
        <v>19054.654329236131</v>
      </c>
      <c r="I57" s="93">
        <f>IF('Sweeteners(tons)'!I57=0,0,'Sweeteners(tons)'!I57*2)</f>
        <v>218.93586315917642</v>
      </c>
      <c r="J57" s="93">
        <f>IF('Sweeteners(tons)'!J57=0,0,'Sweeteners(tons)'!J57*2)</f>
        <v>464.91445060231177</v>
      </c>
      <c r="K57" s="183">
        <f>IF('Sweeteners(tons)'!K57=0,0,'Sweeteners(tons)'!K57*2)</f>
        <v>42202.14069016678</v>
      </c>
      <c r="L57" s="185"/>
    </row>
    <row r="58" spans="1:13" ht="13.95" customHeight="1" x14ac:dyDescent="0.25">
      <c r="A58" s="95">
        <v>2018</v>
      </c>
      <c r="B58" s="96">
        <v>326.92397599999998</v>
      </c>
      <c r="C58" s="69">
        <f>IF('Sweeteners(tons)'!C58=0,0,'Sweeteners(tons)'!C58*2)</f>
        <v>23947.4361455582</v>
      </c>
      <c r="D58" s="69">
        <f>IF('Sweeteners(tons)'!D58=0,0,'Sweeteners(tons)'!D58*2)</f>
        <v>22380.781444446915</v>
      </c>
      <c r="E58" s="69">
        <f>IF('Sweeteners(tons)'!E58=0,0,'Sweeteners(tons)'!E58*2)</f>
        <v>13403.519370891605</v>
      </c>
      <c r="F58" s="93">
        <f>IF('Sweeteners(tons)'!F58=0,0,'Sweeteners(tons)'!F58*2)</f>
        <v>4245.4158202241733</v>
      </c>
      <c r="G58" s="93">
        <f>IF('Sweeteners(tons)'!G58=0,0,'Sweeteners(tons)'!G58*2)</f>
        <v>1083.9998090245736</v>
      </c>
      <c r="H58" s="93">
        <f>IF('Sweeteners(tons)'!H58=0,0,'Sweeteners(tons)'!H58*2)</f>
        <v>18732.935000140351</v>
      </c>
      <c r="I58" s="93">
        <f>IF('Sweeteners(tons)'!I58=0,0,'Sweeteners(tons)'!I58*2)</f>
        <v>235.37364325496523</v>
      </c>
      <c r="J58" s="93">
        <f>IF('Sweeteners(tons)'!J58=0,0,'Sweeteners(tons)'!J58*2)</f>
        <v>435.07805720663396</v>
      </c>
      <c r="K58" s="183">
        <f>IF('Sweeteners(tons)'!K58=0,0,'Sweeteners(tons)'!K58*2)</f>
        <v>41784.168145048861</v>
      </c>
      <c r="L58" s="185"/>
    </row>
    <row r="59" spans="1:13" ht="13.95" customHeight="1" x14ac:dyDescent="0.25">
      <c r="A59" s="95">
        <v>2019</v>
      </c>
      <c r="B59" s="96">
        <v>328.475998</v>
      </c>
      <c r="C59" s="69">
        <f>IF('Sweeteners(tons)'!C59=0,0,'Sweeteners(tons)'!C59*2)</f>
        <v>23972.368287278401</v>
      </c>
      <c r="D59" s="69">
        <f>IF('Sweeteners(tons)'!D59=0,0,'Sweeteners(tons)'!D59*2)</f>
        <v>22404.082511475139</v>
      </c>
      <c r="E59" s="69">
        <f>IF('Sweeteners(tons)'!E59=0,0,'Sweeteners(tons)'!E59*2)</f>
        <v>13156.90369104618</v>
      </c>
      <c r="F59" s="93">
        <f>IF('Sweeteners(tons)'!F59=0,0,'Sweeteners(tons)'!F59*2)</f>
        <v>4269.5123073391233</v>
      </c>
      <c r="G59" s="93">
        <f>IF('Sweeteners(tons)'!G59=0,0,'Sweeteners(tons)'!G59*2)</f>
        <v>1043.2266855223183</v>
      </c>
      <c r="H59" s="93">
        <f>IF('Sweeteners(tons)'!H59=0,0,'Sweeteners(tons)'!H59*2)</f>
        <v>18469.642683907619</v>
      </c>
      <c r="I59" s="93">
        <f>IF('Sweeteners(tons)'!I59=0,0,'Sweeteners(tons)'!I59*2)</f>
        <v>256.37481357343103</v>
      </c>
      <c r="J59" s="93">
        <f>IF('Sweeteners(tons)'!J59=0,0,'Sweeteners(tons)'!J59*2)</f>
        <v>413.66248950079574</v>
      </c>
      <c r="K59" s="183">
        <f>IF('Sweeteners(tons)'!K59=0,0,'Sweeteners(tons)'!K59*2)</f>
        <v>41543.762498456985</v>
      </c>
      <c r="L59" s="185"/>
    </row>
    <row r="60" spans="1:13" ht="13.95" customHeight="1" x14ac:dyDescent="0.25">
      <c r="A60" s="95">
        <v>2020</v>
      </c>
      <c r="B60" s="96">
        <v>330.11398000000003</v>
      </c>
      <c r="C60" s="69">
        <f>IF('Sweeteners(tons)'!C60=0,0,'Sweeteners(tons)'!C60*2)</f>
        <v>24208.588307574002</v>
      </c>
      <c r="D60" s="69">
        <f>IF('Sweeteners(tons)'!D60=0,0,'Sweeteners(tons)'!D60*2)</f>
        <v>22624.848885583178</v>
      </c>
      <c r="E60" s="69">
        <f>IF('Sweeteners(tons)'!E60=0,0,'Sweeteners(tons)'!E60*2)</f>
        <v>13274.767022576636</v>
      </c>
      <c r="F60" s="93">
        <f>IF('Sweeteners(tons)'!F60=0,0,'Sweeteners(tons)'!F60*2)</f>
        <v>4181.8075212605918</v>
      </c>
      <c r="G60" s="93">
        <f>IF('Sweeteners(tons)'!G60=0,0,'Sweeteners(tons)'!G60*2)</f>
        <v>1059.5983862501635</v>
      </c>
      <c r="H60" s="93">
        <f>IF('Sweeteners(tons)'!H60=0,0,'Sweeteners(tons)'!H60*2)</f>
        <v>18516.172930087392</v>
      </c>
      <c r="I60" s="93">
        <f>IF('Sweeteners(tons)'!I60=0,0,'Sweeteners(tons)'!I60*2)</f>
        <v>249.70677858593163</v>
      </c>
      <c r="J60" s="93">
        <f>IF('Sweeteners(tons)'!J60=0,0,'Sweeteners(tons)'!J60*2)</f>
        <v>444.92582780624571</v>
      </c>
      <c r="K60" s="183">
        <f>IF('Sweeteners(tons)'!K60=0,0,'Sweeteners(tons)'!K60*2)</f>
        <v>41835.654422062747</v>
      </c>
      <c r="L60" s="185"/>
    </row>
    <row r="61" spans="1:13" ht="13.95" customHeight="1" x14ac:dyDescent="0.25">
      <c r="A61" s="71">
        <v>2021</v>
      </c>
      <c r="B61" s="72">
        <v>332.29881899999998</v>
      </c>
      <c r="C61" s="73">
        <f>IF('Sweeteners(tons)'!C61=0,0,'Sweeteners(tons)'!C61*2)</f>
        <v>24708.4411719052</v>
      </c>
      <c r="D61" s="73">
        <f>IF('Sweeteners(tons)'!D61=0,0,'Sweeteners(tons)'!D61*2)</f>
        <v>23092.001095238506</v>
      </c>
      <c r="E61" s="73">
        <f>IF('Sweeteners(tons)'!E61=0,0,'Sweeteners(tons)'!E61*2)</f>
        <v>13131.421789424614</v>
      </c>
      <c r="F61" s="73">
        <f>IF('Sweeteners(tons)'!F61=0,0,'Sweeteners(tons)'!F61*2)</f>
        <v>4246.7314640913946</v>
      </c>
      <c r="G61" s="73">
        <f>IF('Sweeteners(tons)'!G61=0,0,'Sweeteners(tons)'!G61*2)</f>
        <v>1060.8656942464838</v>
      </c>
      <c r="H61" s="73">
        <f>IF('Sweeteners(tons)'!H61=0,0,'Sweeteners(tons)'!H61*2)</f>
        <v>18439.018947762492</v>
      </c>
      <c r="I61" s="73">
        <f>IF('Sweeteners(tons)'!I61=0,0,'Sweeteners(tons)'!I61*2)</f>
        <v>271.40673155263909</v>
      </c>
      <c r="J61" s="73">
        <f>IF('Sweeteners(tons)'!J61=0,0,'Sweeteners(tons)'!J61*2)</f>
        <v>482.35384867771398</v>
      </c>
      <c r="K61" s="179">
        <f>IF('Sweeteners(tons)'!K61=0,0,'Sweeteners(tons)'!K61*2)</f>
        <v>42284.780623231352</v>
      </c>
      <c r="L61" s="185"/>
    </row>
    <row r="62" spans="1:13" ht="13.95" customHeight="1" x14ac:dyDescent="0.25">
      <c r="A62" s="74">
        <v>2022</v>
      </c>
      <c r="B62" s="75">
        <v>333.52110399999998</v>
      </c>
      <c r="C62" s="76">
        <f>IF('Sweeteners(tons)'!C62=0,0,'Sweeteners(tons)'!C62*2)</f>
        <v>24697.596981179599</v>
      </c>
      <c r="D62" s="76">
        <f>IF('Sweeteners(tons)'!D62=0,0,'Sweeteners(tons)'!D62*2)</f>
        <v>23081.866337551026</v>
      </c>
      <c r="E62" s="76">
        <f>IF('Sweeteners(tons)'!E62=0,0,'Sweeteners(tons)'!E62*2)</f>
        <v>13108.792282302171</v>
      </c>
      <c r="F62" s="76">
        <f>IF('Sweeteners(tons)'!F62=0,0,'Sweeteners(tons)'!F62*2)</f>
        <v>4216.0963085711028</v>
      </c>
      <c r="G62" s="76">
        <f>IF('Sweeteners(tons)'!G62=0,0,'Sweeteners(tons)'!G62*2)</f>
        <v>1065.0724674455946</v>
      </c>
      <c r="H62" s="76">
        <f>IF('Sweeteners(tons)'!H62=0,0,'Sweeteners(tons)'!H62*2)</f>
        <v>18389.96105831887</v>
      </c>
      <c r="I62" s="76">
        <f>IF('Sweeteners(tons)'!I62=0,0,'Sweeteners(tons)'!I62*2)</f>
        <v>299.8067784614276</v>
      </c>
      <c r="J62" s="76">
        <f>IF('Sweeteners(tons)'!J62=0,0,'Sweeteners(tons)'!J62*2)</f>
        <v>441.66539898418432</v>
      </c>
      <c r="K62" s="250">
        <f>IF('Sweeteners(tons)'!K62=0,0,'Sweeteners(tons)'!K62*2)</f>
        <v>42213.299573315511</v>
      </c>
      <c r="L62" s="185"/>
    </row>
    <row r="63" spans="1:13" ht="14.4" customHeight="1" thickBot="1" x14ac:dyDescent="0.3">
      <c r="A63" s="229">
        <v>2023</v>
      </c>
      <c r="B63" s="230">
        <v>335.16093799999999</v>
      </c>
      <c r="C63" s="231">
        <f>IF('Sweeteners(tons)'!C63=0,0,'Sweeteners(tons)'!C63*2)</f>
        <v>24531.415601124601</v>
      </c>
      <c r="D63" s="231">
        <f>IF('Sweeteners(tons)'!D63=0,0,'Sweeteners(tons)'!D63*2)</f>
        <v>22926.556636565048</v>
      </c>
      <c r="E63" s="231">
        <f>IF('Sweeteners(tons)'!E63=0,0,'Sweeteners(tons)'!E63*2)</f>
        <v>12655.182068251557</v>
      </c>
      <c r="F63" s="231">
        <f>IF('Sweeteners(tons)'!F63=0,0,'Sweeteners(tons)'!F63*2)</f>
        <v>4227.5046787181627</v>
      </c>
      <c r="G63" s="231">
        <f>IF('Sweeteners(tons)'!G63=0,0,'Sweeteners(tons)'!G63*2)</f>
        <v>890.3229419976426</v>
      </c>
      <c r="H63" s="231">
        <f>IF('Sweeteners(tons)'!H63=0,0,'Sweeteners(tons)'!H63*2)</f>
        <v>17773.009688967362</v>
      </c>
      <c r="I63" s="231">
        <f>IF('Sweeteners(tons)'!I63=0,0,'Sweeteners(tons)'!I63*2)</f>
        <v>272.63158771907467</v>
      </c>
      <c r="J63" s="231">
        <f>IF('Sweeteners(tons)'!J63=0,0,'Sweeteners(tons)'!J63*2)</f>
        <v>428.82330669286722</v>
      </c>
      <c r="K63" s="245">
        <f>IF('Sweeteners(tons)'!K63=0,0,'Sweeteners(tons)'!K63*2)</f>
        <v>41401.021219944349</v>
      </c>
    </row>
    <row r="64" spans="1:13" ht="15" customHeight="1" thickTop="1" x14ac:dyDescent="0.25">
      <c r="A64" s="25" t="s">
        <v>3</v>
      </c>
      <c r="B64" s="4"/>
      <c r="L64" s="4"/>
      <c r="M64" s="4"/>
    </row>
    <row r="65" spans="1:13" ht="15" customHeight="1" x14ac:dyDescent="0.25">
      <c r="A65" s="227" t="s">
        <v>91</v>
      </c>
      <c r="B65" s="4"/>
      <c r="L65" s="4"/>
      <c r="M65" s="4"/>
    </row>
    <row r="66" spans="1:13" ht="15" customHeight="1" x14ac:dyDescent="0.25">
      <c r="A66" s="228" t="s">
        <v>51</v>
      </c>
      <c r="B66" s="4"/>
      <c r="L66" s="4"/>
      <c r="M66" s="4"/>
    </row>
    <row r="67" spans="1:13" ht="15" customHeight="1" x14ac:dyDescent="0.25">
      <c r="A67" s="228" t="s">
        <v>52</v>
      </c>
      <c r="B67" s="4"/>
      <c r="L67" s="4"/>
      <c r="M67" s="4"/>
    </row>
    <row r="68" spans="1:13" ht="15" customHeight="1" x14ac:dyDescent="0.25">
      <c r="A68" s="228" t="s">
        <v>99</v>
      </c>
      <c r="B68" s="4"/>
      <c r="L68" s="4"/>
      <c r="M68" s="4"/>
    </row>
    <row r="69" spans="1:13" ht="15" customHeight="1" x14ac:dyDescent="0.25">
      <c r="A69" s="228" t="s">
        <v>89</v>
      </c>
      <c r="B69" s="4"/>
      <c r="L69" s="4"/>
      <c r="M69" s="4"/>
    </row>
    <row r="70" spans="1:13" ht="15" customHeight="1" x14ac:dyDescent="0.25">
      <c r="A70" s="228" t="s">
        <v>103</v>
      </c>
      <c r="B70" s="4"/>
      <c r="L70" s="4"/>
      <c r="M70" s="4"/>
    </row>
    <row r="71" spans="1:13" ht="15" customHeight="1" x14ac:dyDescent="0.25">
      <c r="A71" s="25" t="s">
        <v>92</v>
      </c>
      <c r="B71" s="4"/>
      <c r="L71" s="4"/>
      <c r="M71" s="4"/>
    </row>
    <row r="72" spans="1:13" ht="12" customHeight="1" x14ac:dyDescent="0.2">
      <c r="A72" s="4"/>
      <c r="B72" s="4"/>
      <c r="L72" s="4"/>
      <c r="M72" s="4"/>
    </row>
    <row r="73" spans="1:13" ht="12" customHeight="1" x14ac:dyDescent="0.2">
      <c r="A73" s="4"/>
      <c r="B73" s="4"/>
      <c r="L73" s="4"/>
      <c r="M73" s="4"/>
    </row>
    <row r="74" spans="1:13" ht="12" customHeight="1" x14ac:dyDescent="0.2">
      <c r="A74" s="4"/>
      <c r="B74" s="4"/>
      <c r="L74" s="4"/>
      <c r="M74" s="4"/>
    </row>
    <row r="75" spans="1:13" ht="12" customHeight="1" x14ac:dyDescent="0.2">
      <c r="A75" s="4"/>
      <c r="B75" s="4"/>
      <c r="L75" s="4"/>
      <c r="M75" s="4"/>
    </row>
  </sheetData>
  <phoneticPr fontId="4" type="noConversion"/>
  <printOptions horizontalCentered="1" verticalCentered="1"/>
  <pageMargins left="0.25" right="0.25" top="0.75" bottom="0.75" header="0" footer="0"/>
  <pageSetup scale="82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HJ80"/>
  <sheetViews>
    <sheetView showOutlineSymbols="0" zoomScaleNormal="100" workbookViewId="0">
      <pane ySplit="6" topLeftCell="A7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6" width="12.6640625" style="4" customWidth="1"/>
    <col min="7" max="7" width="17.33203125" style="4" customWidth="1"/>
    <col min="8" max="11" width="12.6640625" style="4" customWidth="1"/>
    <col min="12" max="12" width="14.109375" style="4" customWidth="1"/>
    <col min="13" max="13" width="14.5546875" style="4" customWidth="1"/>
    <col min="14" max="14" width="12.6640625" style="4" customWidth="1"/>
    <col min="15" max="15" width="15" style="4" customWidth="1"/>
    <col min="16" max="16" width="13.88671875" style="4" customWidth="1"/>
    <col min="17" max="17" width="12.6640625" style="5" customWidth="1"/>
    <col min="18" max="16384" width="12.6640625" style="6"/>
  </cols>
  <sheetData>
    <row r="1" spans="1:17" s="27" customFormat="1" ht="16.95" customHeight="1" thickBot="1" x14ac:dyDescent="0.3">
      <c r="A1" s="297" t="s">
        <v>37</v>
      </c>
      <c r="B1" s="91"/>
      <c r="C1" s="51"/>
      <c r="D1" s="50"/>
      <c r="E1" s="51"/>
      <c r="F1" s="50"/>
      <c r="G1" s="51"/>
      <c r="H1" s="50"/>
      <c r="I1" s="51"/>
      <c r="J1" s="50"/>
      <c r="K1" s="51"/>
      <c r="L1" s="50"/>
      <c r="M1" s="51"/>
      <c r="N1" s="51"/>
      <c r="O1" s="42"/>
      <c r="P1" s="52" t="s">
        <v>46</v>
      </c>
      <c r="Q1" s="7"/>
    </row>
    <row r="2" spans="1:17" ht="18" customHeight="1" thickTop="1" x14ac:dyDescent="0.25">
      <c r="A2" s="55"/>
      <c r="B2" s="54"/>
      <c r="C2" s="264" t="s">
        <v>13</v>
      </c>
      <c r="D2" s="267"/>
      <c r="E2" s="270"/>
      <c r="F2" s="9"/>
      <c r="G2" s="267"/>
      <c r="H2" s="267"/>
      <c r="I2" s="265" t="s">
        <v>34</v>
      </c>
      <c r="J2" s="267"/>
      <c r="K2" s="264"/>
      <c r="L2" s="271"/>
      <c r="M2" s="267"/>
      <c r="N2" s="100" t="s">
        <v>112</v>
      </c>
      <c r="O2" s="103"/>
      <c r="P2" s="104"/>
      <c r="Q2" s="185"/>
    </row>
    <row r="3" spans="1:17" ht="48" customHeight="1" x14ac:dyDescent="0.2">
      <c r="A3" s="55" t="s">
        <v>0</v>
      </c>
      <c r="B3" s="54" t="s">
        <v>73</v>
      </c>
      <c r="C3" s="59" t="s">
        <v>14</v>
      </c>
      <c r="D3" s="272" t="s">
        <v>72</v>
      </c>
      <c r="E3" s="273"/>
      <c r="F3" s="274"/>
      <c r="G3" s="108" t="s">
        <v>57</v>
      </c>
      <c r="H3" s="108" t="s">
        <v>58</v>
      </c>
      <c r="I3" s="108" t="s">
        <v>95</v>
      </c>
      <c r="J3" s="108" t="s">
        <v>96</v>
      </c>
      <c r="K3" s="108" t="s">
        <v>70</v>
      </c>
      <c r="L3" s="108" t="s">
        <v>97</v>
      </c>
      <c r="M3" s="108" t="s">
        <v>59</v>
      </c>
      <c r="N3" s="101" t="s">
        <v>33</v>
      </c>
      <c r="O3" s="275"/>
      <c r="P3" s="113"/>
      <c r="Q3" s="185"/>
    </row>
    <row r="4" spans="1:17" ht="27" customHeight="1" x14ac:dyDescent="0.25">
      <c r="A4" s="43"/>
      <c r="B4" s="54"/>
      <c r="C4" s="110"/>
      <c r="D4" s="106"/>
      <c r="E4" s="47"/>
      <c r="F4" s="105"/>
      <c r="G4" s="110"/>
      <c r="H4" s="110"/>
      <c r="I4" s="110"/>
      <c r="J4" s="257"/>
      <c r="K4" s="110"/>
      <c r="L4" s="110"/>
      <c r="M4" s="110"/>
      <c r="N4" s="259" t="s">
        <v>98</v>
      </c>
      <c r="O4" s="260" t="s">
        <v>71</v>
      </c>
      <c r="P4" s="111"/>
      <c r="Q4" s="185"/>
    </row>
    <row r="5" spans="1:17" ht="30" customHeight="1" x14ac:dyDescent="0.25">
      <c r="A5" s="55"/>
      <c r="B5" s="54"/>
      <c r="C5" s="59"/>
      <c r="D5" s="107" t="s">
        <v>15</v>
      </c>
      <c r="E5" s="58" t="s">
        <v>31</v>
      </c>
      <c r="F5" s="107" t="s">
        <v>20</v>
      </c>
      <c r="G5" s="102"/>
      <c r="H5" s="59"/>
      <c r="I5" s="59"/>
      <c r="J5" s="59"/>
      <c r="K5" s="109"/>
      <c r="L5" s="46"/>
      <c r="M5" s="44"/>
      <c r="N5" s="259"/>
      <c r="O5" s="60" t="s">
        <v>1</v>
      </c>
      <c r="P5" s="61" t="s">
        <v>25</v>
      </c>
      <c r="Q5" s="185"/>
    </row>
    <row r="6" spans="1:17" ht="15" customHeight="1" x14ac:dyDescent="0.25">
      <c r="A6" s="66"/>
      <c r="B6" s="64" t="s">
        <v>29</v>
      </c>
      <c r="C6" s="65" t="s">
        <v>117</v>
      </c>
      <c r="D6" s="65"/>
      <c r="E6" s="65"/>
      <c r="F6" s="65"/>
      <c r="G6" s="65"/>
      <c r="H6" s="65"/>
      <c r="I6" s="65"/>
      <c r="J6" s="65"/>
      <c r="K6" s="65"/>
      <c r="L6" s="261"/>
      <c r="M6" s="261"/>
      <c r="N6" s="262"/>
      <c r="O6" s="112" t="s">
        <v>39</v>
      </c>
      <c r="P6" s="178" t="s">
        <v>30</v>
      </c>
      <c r="Q6" s="194"/>
    </row>
    <row r="7" spans="1:17" ht="13.95" customHeight="1" x14ac:dyDescent="0.25">
      <c r="A7" s="67">
        <v>1960</v>
      </c>
      <c r="B7" s="68">
        <v>180.67099999999999</v>
      </c>
      <c r="C7" s="69">
        <v>4009</v>
      </c>
      <c r="D7" s="69">
        <v>4885</v>
      </c>
      <c r="E7" s="69">
        <v>903</v>
      </c>
      <c r="F7" s="69">
        <f>SUM(D7,E7)</f>
        <v>5788</v>
      </c>
      <c r="G7" s="69">
        <v>2080</v>
      </c>
      <c r="H7" s="69">
        <f>SUM(C7,F7,G7)</f>
        <v>11877</v>
      </c>
      <c r="I7" s="69">
        <v>46</v>
      </c>
      <c r="J7" s="69">
        <f>H7-SUM(I7,K7,L7,M7,N7)</f>
        <v>-107</v>
      </c>
      <c r="K7" s="69">
        <v>50</v>
      </c>
      <c r="L7" s="69">
        <v>24</v>
      </c>
      <c r="M7" s="69">
        <v>2430</v>
      </c>
      <c r="N7" s="69">
        <v>9434</v>
      </c>
      <c r="O7" s="69">
        <f>N7/1.07*2</f>
        <v>17633.644859813085</v>
      </c>
      <c r="P7" s="180">
        <f>O7/B7</f>
        <v>97.600859351047404</v>
      </c>
      <c r="Q7" s="185"/>
    </row>
    <row r="8" spans="1:17" ht="13.95" customHeight="1" x14ac:dyDescent="0.25">
      <c r="A8" s="71">
        <v>1961</v>
      </c>
      <c r="B8" s="72">
        <v>183.691</v>
      </c>
      <c r="C8" s="73">
        <v>4268</v>
      </c>
      <c r="D8" s="73">
        <v>4407</v>
      </c>
      <c r="E8" s="73">
        <v>997</v>
      </c>
      <c r="F8" s="73">
        <f t="shared" ref="F8:F48" si="0">SUM(D8,E8)</f>
        <v>5404</v>
      </c>
      <c r="G8" s="73">
        <v>2430</v>
      </c>
      <c r="H8" s="73">
        <f t="shared" ref="H8:H48" si="1">SUM(C8,F8,G8)</f>
        <v>12102</v>
      </c>
      <c r="I8" s="73">
        <v>55</v>
      </c>
      <c r="J8" s="73">
        <f t="shared" ref="J8:J48" si="2">H8-SUM(I8,K8,L8,M8,N8)</f>
        <v>40</v>
      </c>
      <c r="K8" s="73">
        <v>62</v>
      </c>
      <c r="L8" s="73">
        <v>32</v>
      </c>
      <c r="M8" s="73">
        <v>2302</v>
      </c>
      <c r="N8" s="73">
        <v>9611</v>
      </c>
      <c r="O8" s="73">
        <f t="shared" ref="O8:O54" si="3">N8/1.07*2</f>
        <v>17964.485981308411</v>
      </c>
      <c r="P8" s="179">
        <f t="shared" ref="P8:P46" si="4">O8/B8</f>
        <v>97.797311688152448</v>
      </c>
      <c r="Q8" s="185"/>
    </row>
    <row r="9" spans="1:17" ht="13.95" customHeight="1" x14ac:dyDescent="0.25">
      <c r="A9" s="71">
        <v>1962</v>
      </c>
      <c r="B9" s="72">
        <v>186.53800000000001</v>
      </c>
      <c r="C9" s="73">
        <v>4399</v>
      </c>
      <c r="D9" s="73">
        <v>4682</v>
      </c>
      <c r="E9" s="73">
        <v>915</v>
      </c>
      <c r="F9" s="73">
        <f t="shared" si="0"/>
        <v>5597</v>
      </c>
      <c r="G9" s="73">
        <v>2302</v>
      </c>
      <c r="H9" s="73">
        <f t="shared" si="1"/>
        <v>12298</v>
      </c>
      <c r="I9" s="73">
        <v>66</v>
      </c>
      <c r="J9" s="73">
        <f t="shared" si="2"/>
        <v>15</v>
      </c>
      <c r="K9" s="73">
        <v>49</v>
      </c>
      <c r="L9" s="73">
        <v>31</v>
      </c>
      <c r="M9" s="73">
        <v>2367</v>
      </c>
      <c r="N9" s="73">
        <v>9770</v>
      </c>
      <c r="O9" s="73">
        <f t="shared" si="3"/>
        <v>18261.682242990653</v>
      </c>
      <c r="P9" s="179">
        <f t="shared" si="4"/>
        <v>97.897920225319524</v>
      </c>
      <c r="Q9" s="185"/>
    </row>
    <row r="10" spans="1:17" ht="13.95" customHeight="1" x14ac:dyDescent="0.25">
      <c r="A10" s="71">
        <v>1963</v>
      </c>
      <c r="B10" s="72">
        <v>189.24199999999999</v>
      </c>
      <c r="C10" s="73">
        <v>4871</v>
      </c>
      <c r="D10" s="73">
        <v>4594</v>
      </c>
      <c r="E10" s="73">
        <v>891</v>
      </c>
      <c r="F10" s="73">
        <f t="shared" si="0"/>
        <v>5485</v>
      </c>
      <c r="G10" s="73">
        <v>2367</v>
      </c>
      <c r="H10" s="73">
        <f t="shared" si="1"/>
        <v>12723</v>
      </c>
      <c r="I10" s="73">
        <v>30</v>
      </c>
      <c r="J10" s="73">
        <f t="shared" si="2"/>
        <v>159</v>
      </c>
      <c r="K10" s="73">
        <v>39</v>
      </c>
      <c r="L10" s="73">
        <v>7</v>
      </c>
      <c r="M10" s="73">
        <v>2637</v>
      </c>
      <c r="N10" s="73">
        <v>9851</v>
      </c>
      <c r="O10" s="73">
        <f t="shared" si="3"/>
        <v>18413.084112149532</v>
      </c>
      <c r="P10" s="179">
        <f t="shared" si="4"/>
        <v>97.299141375326471</v>
      </c>
      <c r="Q10" s="185"/>
    </row>
    <row r="11" spans="1:17" ht="13.95" customHeight="1" x14ac:dyDescent="0.25">
      <c r="A11" s="71">
        <v>1964</v>
      </c>
      <c r="B11" s="72">
        <v>191.88900000000001</v>
      </c>
      <c r="C11" s="73">
        <v>5587</v>
      </c>
      <c r="D11" s="73">
        <v>3633</v>
      </c>
      <c r="E11" s="73">
        <v>809</v>
      </c>
      <c r="F11" s="73">
        <f t="shared" si="0"/>
        <v>4442</v>
      </c>
      <c r="G11" s="73">
        <v>2637</v>
      </c>
      <c r="H11" s="73">
        <f t="shared" si="1"/>
        <v>12666</v>
      </c>
      <c r="I11" s="73">
        <v>21</v>
      </c>
      <c r="J11" s="73">
        <f t="shared" si="2"/>
        <v>-161</v>
      </c>
      <c r="K11" s="73">
        <v>59</v>
      </c>
      <c r="L11" s="73">
        <v>15</v>
      </c>
      <c r="M11" s="73">
        <v>2794</v>
      </c>
      <c r="N11" s="73">
        <v>9938</v>
      </c>
      <c r="O11" s="73">
        <f t="shared" si="3"/>
        <v>18575.700934579439</v>
      </c>
      <c r="P11" s="179">
        <f t="shared" si="4"/>
        <v>96.804407415638408</v>
      </c>
      <c r="Q11" s="185"/>
    </row>
    <row r="12" spans="1:17" ht="13.95" customHeight="1" x14ac:dyDescent="0.25">
      <c r="A12" s="71">
        <v>1965</v>
      </c>
      <c r="B12" s="72">
        <v>194.303</v>
      </c>
      <c r="C12" s="73">
        <v>5370</v>
      </c>
      <c r="D12" s="73">
        <v>4027</v>
      </c>
      <c r="E12" s="73">
        <v>834</v>
      </c>
      <c r="F12" s="73">
        <f t="shared" si="0"/>
        <v>4861</v>
      </c>
      <c r="G12" s="73">
        <v>2794</v>
      </c>
      <c r="H12" s="73">
        <f t="shared" si="1"/>
        <v>13025</v>
      </c>
      <c r="I12" s="73">
        <v>89</v>
      </c>
      <c r="J12" s="73">
        <f t="shared" si="2"/>
        <v>-42</v>
      </c>
      <c r="K12" s="73">
        <v>52</v>
      </c>
      <c r="L12" s="73">
        <v>41</v>
      </c>
      <c r="M12" s="73">
        <v>2805</v>
      </c>
      <c r="N12" s="73">
        <v>10080</v>
      </c>
      <c r="O12" s="73">
        <f t="shared" si="3"/>
        <v>18841.121495327101</v>
      </c>
      <c r="P12" s="179">
        <f t="shared" si="4"/>
        <v>96.967733361436018</v>
      </c>
      <c r="Q12" s="185"/>
    </row>
    <row r="13" spans="1:17" ht="13.95" customHeight="1" x14ac:dyDescent="0.25">
      <c r="A13" s="67">
        <v>1966</v>
      </c>
      <c r="B13" s="68">
        <v>196.56</v>
      </c>
      <c r="C13" s="69">
        <v>5279</v>
      </c>
      <c r="D13" s="69">
        <v>4495</v>
      </c>
      <c r="E13" s="69">
        <v>717</v>
      </c>
      <c r="F13" s="69">
        <f t="shared" si="0"/>
        <v>5212</v>
      </c>
      <c r="G13" s="69">
        <v>2805</v>
      </c>
      <c r="H13" s="69">
        <f t="shared" si="1"/>
        <v>13296</v>
      </c>
      <c r="I13" s="69">
        <v>65</v>
      </c>
      <c r="J13" s="69">
        <f t="shared" si="2"/>
        <v>101</v>
      </c>
      <c r="K13" s="69">
        <v>58</v>
      </c>
      <c r="L13" s="69">
        <v>79</v>
      </c>
      <c r="M13" s="69">
        <v>2758</v>
      </c>
      <c r="N13" s="69">
        <v>10235</v>
      </c>
      <c r="O13" s="69">
        <f t="shared" si="3"/>
        <v>19130.841121495327</v>
      </c>
      <c r="P13" s="180">
        <f t="shared" si="4"/>
        <v>97.328251533859003</v>
      </c>
      <c r="Q13" s="185"/>
    </row>
    <row r="14" spans="1:17" ht="13.95" customHeight="1" x14ac:dyDescent="0.25">
      <c r="A14" s="67">
        <v>1967</v>
      </c>
      <c r="B14" s="68">
        <v>198.71199999999999</v>
      </c>
      <c r="C14" s="69">
        <v>5297</v>
      </c>
      <c r="D14" s="69">
        <v>4804</v>
      </c>
      <c r="E14" s="69">
        <v>705</v>
      </c>
      <c r="F14" s="69">
        <f t="shared" si="0"/>
        <v>5509</v>
      </c>
      <c r="G14" s="69">
        <v>2758</v>
      </c>
      <c r="H14" s="69">
        <f t="shared" si="1"/>
        <v>13564</v>
      </c>
      <c r="I14" s="69">
        <v>72</v>
      </c>
      <c r="J14" s="69">
        <f t="shared" si="2"/>
        <v>-188</v>
      </c>
      <c r="K14" s="69">
        <v>66</v>
      </c>
      <c r="L14" s="69">
        <v>199</v>
      </c>
      <c r="M14" s="69">
        <v>2941</v>
      </c>
      <c r="N14" s="69">
        <v>10474</v>
      </c>
      <c r="O14" s="69">
        <f t="shared" si="3"/>
        <v>19577.570093457944</v>
      </c>
      <c r="P14" s="180">
        <f t="shared" si="4"/>
        <v>98.522334300182905</v>
      </c>
      <c r="Q14" s="185"/>
    </row>
    <row r="15" spans="1:17" ht="13.95" customHeight="1" x14ac:dyDescent="0.25">
      <c r="A15" s="67">
        <v>1968</v>
      </c>
      <c r="B15" s="68">
        <v>200.70599999999999</v>
      </c>
      <c r="C15" s="69">
        <v>5627</v>
      </c>
      <c r="D15" s="69">
        <v>5130</v>
      </c>
      <c r="E15" s="69">
        <v>504</v>
      </c>
      <c r="F15" s="69">
        <f t="shared" si="0"/>
        <v>5634</v>
      </c>
      <c r="G15" s="69">
        <v>2941</v>
      </c>
      <c r="H15" s="69">
        <f t="shared" si="1"/>
        <v>14202</v>
      </c>
      <c r="I15" s="69">
        <v>79</v>
      </c>
      <c r="J15" s="69">
        <f t="shared" si="2"/>
        <v>291</v>
      </c>
      <c r="K15" s="69">
        <v>51</v>
      </c>
      <c r="L15" s="69">
        <v>82</v>
      </c>
      <c r="M15" s="69">
        <v>3043</v>
      </c>
      <c r="N15" s="69">
        <v>10656</v>
      </c>
      <c r="O15" s="69">
        <f t="shared" si="3"/>
        <v>19917.757009345794</v>
      </c>
      <c r="P15" s="180">
        <f t="shared" si="4"/>
        <v>99.238473236205166</v>
      </c>
      <c r="Q15" s="185"/>
    </row>
    <row r="16" spans="1:17" ht="13.95" customHeight="1" x14ac:dyDescent="0.25">
      <c r="A16" s="67">
        <v>1969</v>
      </c>
      <c r="B16" s="68">
        <v>202.67699999999999</v>
      </c>
      <c r="C16" s="69">
        <v>5482</v>
      </c>
      <c r="D16" s="69">
        <v>4886</v>
      </c>
      <c r="E16" s="69">
        <v>342</v>
      </c>
      <c r="F16" s="69">
        <f t="shared" si="0"/>
        <v>5228</v>
      </c>
      <c r="G16" s="69">
        <v>3043</v>
      </c>
      <c r="H16" s="69">
        <f t="shared" si="1"/>
        <v>13753</v>
      </c>
      <c r="I16" s="69">
        <v>82</v>
      </c>
      <c r="J16" s="69">
        <f t="shared" si="2"/>
        <v>-273</v>
      </c>
      <c r="K16" s="69">
        <v>57</v>
      </c>
      <c r="L16" s="69">
        <v>68</v>
      </c>
      <c r="M16" s="69">
        <v>2869</v>
      </c>
      <c r="N16" s="69">
        <v>10950</v>
      </c>
      <c r="O16" s="69">
        <f t="shared" si="3"/>
        <v>20467.289719626166</v>
      </c>
      <c r="P16" s="180">
        <f t="shared" si="4"/>
        <v>100.98476748533956</v>
      </c>
      <c r="Q16" s="185"/>
    </row>
    <row r="17" spans="1:218" ht="13.95" customHeight="1" x14ac:dyDescent="0.25">
      <c r="A17" s="67">
        <v>1970</v>
      </c>
      <c r="B17" s="68">
        <v>205.05199999999999</v>
      </c>
      <c r="C17" s="69">
        <v>5874</v>
      </c>
      <c r="D17" s="69">
        <v>5296</v>
      </c>
      <c r="E17" s="69">
        <v>353</v>
      </c>
      <c r="F17" s="93">
        <f t="shared" si="0"/>
        <v>5649</v>
      </c>
      <c r="G17" s="69">
        <v>2869</v>
      </c>
      <c r="H17" s="69">
        <f t="shared" si="1"/>
        <v>14392</v>
      </c>
      <c r="I17" s="69">
        <v>66</v>
      </c>
      <c r="J17" s="69">
        <f t="shared" si="2"/>
        <v>185</v>
      </c>
      <c r="K17" s="69">
        <v>60</v>
      </c>
      <c r="L17" s="69">
        <v>83</v>
      </c>
      <c r="M17" s="69">
        <v>2835</v>
      </c>
      <c r="N17" s="69">
        <v>11163</v>
      </c>
      <c r="O17" s="69">
        <f t="shared" si="3"/>
        <v>20865.420560747662</v>
      </c>
      <c r="P17" s="180">
        <f t="shared" si="4"/>
        <v>101.75672785804412</v>
      </c>
      <c r="Q17" s="189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</row>
    <row r="18" spans="1:218" ht="13.95" customHeight="1" x14ac:dyDescent="0.25">
      <c r="A18" s="71">
        <v>1971</v>
      </c>
      <c r="B18" s="72">
        <v>207.661</v>
      </c>
      <c r="C18" s="73">
        <v>5815</v>
      </c>
      <c r="D18" s="73">
        <v>5587</v>
      </c>
      <c r="E18" s="73">
        <v>144</v>
      </c>
      <c r="F18" s="73">
        <f t="shared" si="0"/>
        <v>5731</v>
      </c>
      <c r="G18" s="73">
        <v>2835</v>
      </c>
      <c r="H18" s="73">
        <f t="shared" si="1"/>
        <v>14381</v>
      </c>
      <c r="I18" s="73">
        <v>89</v>
      </c>
      <c r="J18" s="73">
        <f t="shared" si="2"/>
        <v>-7</v>
      </c>
      <c r="K18" s="73">
        <v>70</v>
      </c>
      <c r="L18" s="73">
        <v>61</v>
      </c>
      <c r="M18" s="73">
        <v>2823</v>
      </c>
      <c r="N18" s="73">
        <v>11345</v>
      </c>
      <c r="O18" s="73">
        <f t="shared" si="3"/>
        <v>21205.607476635512</v>
      </c>
      <c r="P18" s="179">
        <f t="shared" si="4"/>
        <v>102.11646614740135</v>
      </c>
      <c r="Q18" s="18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</row>
    <row r="19" spans="1:218" ht="13.95" customHeight="1" x14ac:dyDescent="0.25">
      <c r="A19" s="71">
        <v>1972</v>
      </c>
      <c r="B19" s="72">
        <v>209.89599999999999</v>
      </c>
      <c r="C19" s="73">
        <v>6015</v>
      </c>
      <c r="D19" s="73">
        <v>5459</v>
      </c>
      <c r="E19" s="73">
        <v>149</v>
      </c>
      <c r="F19" s="73">
        <f t="shared" si="0"/>
        <v>5608</v>
      </c>
      <c r="G19" s="73">
        <v>2823</v>
      </c>
      <c r="H19" s="73">
        <f t="shared" si="1"/>
        <v>14446</v>
      </c>
      <c r="I19" s="73">
        <v>50</v>
      </c>
      <c r="J19" s="73">
        <f t="shared" si="2"/>
        <v>-21</v>
      </c>
      <c r="K19" s="73">
        <v>45</v>
      </c>
      <c r="L19" s="73">
        <v>62</v>
      </c>
      <c r="M19" s="73">
        <v>2823</v>
      </c>
      <c r="N19" s="73">
        <v>11487</v>
      </c>
      <c r="O19" s="73">
        <f t="shared" si="3"/>
        <v>21471.028037383177</v>
      </c>
      <c r="P19" s="179">
        <f t="shared" si="4"/>
        <v>102.2936503667682</v>
      </c>
      <c r="Q19" s="18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</row>
    <row r="20" spans="1:218" ht="13.95" customHeight="1" x14ac:dyDescent="0.25">
      <c r="A20" s="71">
        <v>1973</v>
      </c>
      <c r="B20" s="72">
        <v>211.90899999999999</v>
      </c>
      <c r="C20" s="73">
        <v>6061</v>
      </c>
      <c r="D20" s="73">
        <v>5329</v>
      </c>
      <c r="E20" s="73">
        <v>79</v>
      </c>
      <c r="F20" s="73">
        <f t="shared" si="0"/>
        <v>5408</v>
      </c>
      <c r="G20" s="73">
        <v>2823</v>
      </c>
      <c r="H20" s="73">
        <f t="shared" si="1"/>
        <v>14292</v>
      </c>
      <c r="I20" s="73">
        <v>26</v>
      </c>
      <c r="J20" s="73">
        <f t="shared" si="2"/>
        <v>91</v>
      </c>
      <c r="K20" s="73">
        <v>69</v>
      </c>
      <c r="L20" s="73">
        <v>31</v>
      </c>
      <c r="M20" s="73">
        <v>2646</v>
      </c>
      <c r="N20" s="73">
        <v>11429</v>
      </c>
      <c r="O20" s="73">
        <f t="shared" si="3"/>
        <v>21362.616822429904</v>
      </c>
      <c r="P20" s="179">
        <f t="shared" si="4"/>
        <v>100.81033284301235</v>
      </c>
      <c r="Q20" s="18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</row>
    <row r="21" spans="1:218" ht="13.95" customHeight="1" x14ac:dyDescent="0.25">
      <c r="A21" s="71">
        <v>1974</v>
      </c>
      <c r="B21" s="72">
        <v>213.85400000000001</v>
      </c>
      <c r="C21" s="73">
        <v>5662</v>
      </c>
      <c r="D21" s="73">
        <v>5770</v>
      </c>
      <c r="E21" s="73">
        <v>157</v>
      </c>
      <c r="F21" s="73">
        <f t="shared" si="0"/>
        <v>5927</v>
      </c>
      <c r="G21" s="73">
        <v>2646</v>
      </c>
      <c r="H21" s="73">
        <f t="shared" si="1"/>
        <v>14235</v>
      </c>
      <c r="I21" s="73">
        <v>72</v>
      </c>
      <c r="J21" s="73">
        <f t="shared" si="2"/>
        <v>305</v>
      </c>
      <c r="K21" s="73">
        <v>51</v>
      </c>
      <c r="L21" s="73">
        <v>8</v>
      </c>
      <c r="M21" s="73">
        <v>2854</v>
      </c>
      <c r="N21" s="73">
        <v>10945</v>
      </c>
      <c r="O21" s="73">
        <f t="shared" si="3"/>
        <v>20457.943925233645</v>
      </c>
      <c r="P21" s="179">
        <f t="shared" si="4"/>
        <v>95.663134312351616</v>
      </c>
      <c r="Q21" s="18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</row>
    <row r="22" spans="1:218" ht="13.95" customHeight="1" x14ac:dyDescent="0.25">
      <c r="A22" s="71">
        <v>1975</v>
      </c>
      <c r="B22" s="72">
        <v>215.97300000000001</v>
      </c>
      <c r="C22" s="73">
        <v>6300</v>
      </c>
      <c r="D22" s="73">
        <v>3882</v>
      </c>
      <c r="E22" s="73">
        <v>96</v>
      </c>
      <c r="F22" s="73">
        <f t="shared" si="0"/>
        <v>3978</v>
      </c>
      <c r="G22" s="73">
        <v>2854</v>
      </c>
      <c r="H22" s="73">
        <f t="shared" si="1"/>
        <v>13132</v>
      </c>
      <c r="I22" s="73">
        <v>216</v>
      </c>
      <c r="J22" s="73">
        <f t="shared" si="2"/>
        <v>-277</v>
      </c>
      <c r="K22" s="73">
        <v>35</v>
      </c>
      <c r="L22" s="73">
        <v>0</v>
      </c>
      <c r="M22" s="73">
        <v>2856</v>
      </c>
      <c r="N22" s="73">
        <v>10302</v>
      </c>
      <c r="O22" s="73">
        <f t="shared" si="3"/>
        <v>19256.074766355137</v>
      </c>
      <c r="P22" s="179">
        <f t="shared" si="4"/>
        <v>89.159639243586639</v>
      </c>
      <c r="Q22" s="18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</row>
    <row r="23" spans="1:218" ht="13.95" customHeight="1" x14ac:dyDescent="0.25">
      <c r="A23" s="67">
        <v>1976</v>
      </c>
      <c r="B23" s="68">
        <v>218.035</v>
      </c>
      <c r="C23" s="69">
        <v>6798</v>
      </c>
      <c r="D23" s="69">
        <v>4658</v>
      </c>
      <c r="E23" s="69">
        <v>203</v>
      </c>
      <c r="F23" s="69">
        <f t="shared" si="0"/>
        <v>4861</v>
      </c>
      <c r="G23" s="69">
        <v>2856</v>
      </c>
      <c r="H23" s="69">
        <f t="shared" si="1"/>
        <v>14515</v>
      </c>
      <c r="I23" s="69">
        <v>76</v>
      </c>
      <c r="J23" s="69">
        <f t="shared" si="2"/>
        <v>-24</v>
      </c>
      <c r="K23" s="69">
        <v>72</v>
      </c>
      <c r="L23" s="69">
        <v>0</v>
      </c>
      <c r="M23" s="69">
        <v>3498</v>
      </c>
      <c r="N23" s="69">
        <v>10893</v>
      </c>
      <c r="O23" s="69">
        <f t="shared" si="3"/>
        <v>20360.747663551399</v>
      </c>
      <c r="P23" s="180">
        <f t="shared" si="4"/>
        <v>93.382932389531035</v>
      </c>
      <c r="Q23" s="18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</row>
    <row r="24" spans="1:218" ht="13.95" customHeight="1" x14ac:dyDescent="0.25">
      <c r="A24" s="67">
        <v>1977</v>
      </c>
      <c r="B24" s="68">
        <v>220.23899999999998</v>
      </c>
      <c r="C24" s="69">
        <v>6089</v>
      </c>
      <c r="D24" s="69">
        <v>6138</v>
      </c>
      <c r="E24" s="69">
        <v>102</v>
      </c>
      <c r="F24" s="69">
        <f t="shared" si="0"/>
        <v>6240</v>
      </c>
      <c r="G24" s="69">
        <v>3498</v>
      </c>
      <c r="H24" s="69">
        <f t="shared" si="1"/>
        <v>15827</v>
      </c>
      <c r="I24" s="69">
        <v>35</v>
      </c>
      <c r="J24" s="69">
        <f t="shared" si="2"/>
        <v>188</v>
      </c>
      <c r="K24" s="69">
        <v>14</v>
      </c>
      <c r="L24" s="69">
        <v>0</v>
      </c>
      <c r="M24" s="69">
        <v>4491</v>
      </c>
      <c r="N24" s="69">
        <v>11099</v>
      </c>
      <c r="O24" s="69">
        <f t="shared" si="3"/>
        <v>20745.794392523363</v>
      </c>
      <c r="P24" s="180">
        <f t="shared" si="4"/>
        <v>94.196733514606251</v>
      </c>
      <c r="Q24" s="18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</row>
    <row r="25" spans="1:218" ht="13.95" customHeight="1" x14ac:dyDescent="0.25">
      <c r="A25" s="67">
        <v>1978</v>
      </c>
      <c r="B25" s="68">
        <v>222.58500000000001</v>
      </c>
      <c r="C25" s="69">
        <v>5602</v>
      </c>
      <c r="D25" s="69">
        <v>4683</v>
      </c>
      <c r="E25" s="69">
        <v>52</v>
      </c>
      <c r="F25" s="69">
        <f t="shared" si="0"/>
        <v>4735</v>
      </c>
      <c r="G25" s="69">
        <v>4491</v>
      </c>
      <c r="H25" s="69">
        <f t="shared" si="1"/>
        <v>14828</v>
      </c>
      <c r="I25" s="69">
        <v>48</v>
      </c>
      <c r="J25" s="69">
        <f t="shared" si="2"/>
        <v>29</v>
      </c>
      <c r="K25" s="69">
        <v>108</v>
      </c>
      <c r="L25" s="69">
        <v>0</v>
      </c>
      <c r="M25" s="69">
        <v>3754</v>
      </c>
      <c r="N25" s="69">
        <v>10889</v>
      </c>
      <c r="O25" s="69">
        <f t="shared" si="3"/>
        <v>20353.271028037383</v>
      </c>
      <c r="P25" s="180">
        <f t="shared" si="4"/>
        <v>91.440443102802888</v>
      </c>
      <c r="Q25" s="18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</row>
    <row r="26" spans="1:218" ht="13.95" customHeight="1" x14ac:dyDescent="0.25">
      <c r="A26" s="67">
        <v>1979</v>
      </c>
      <c r="B26" s="68">
        <v>225.05500000000001</v>
      </c>
      <c r="C26" s="69">
        <v>5793</v>
      </c>
      <c r="D26" s="69">
        <v>5027</v>
      </c>
      <c r="E26" s="69">
        <v>47</v>
      </c>
      <c r="F26" s="69">
        <f t="shared" si="0"/>
        <v>5074</v>
      </c>
      <c r="G26" s="69">
        <v>3754</v>
      </c>
      <c r="H26" s="69">
        <f t="shared" si="1"/>
        <v>14621</v>
      </c>
      <c r="I26" s="69">
        <v>73</v>
      </c>
      <c r="J26" s="69">
        <f t="shared" si="2"/>
        <v>-12</v>
      </c>
      <c r="K26" s="69">
        <v>103</v>
      </c>
      <c r="L26" s="69">
        <v>0</v>
      </c>
      <c r="M26" s="69">
        <v>3701</v>
      </c>
      <c r="N26" s="69">
        <v>10756</v>
      </c>
      <c r="O26" s="69">
        <f t="shared" si="3"/>
        <v>20104.672897196262</v>
      </c>
      <c r="P26" s="180">
        <f t="shared" si="4"/>
        <v>89.332264989430413</v>
      </c>
      <c r="Q26" s="18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</row>
    <row r="27" spans="1:218" ht="13.95" customHeight="1" x14ac:dyDescent="0.25">
      <c r="A27" s="67">
        <v>1980</v>
      </c>
      <c r="B27" s="68">
        <v>227.726</v>
      </c>
      <c r="C27" s="69">
        <v>5736</v>
      </c>
      <c r="D27" s="69">
        <v>4495</v>
      </c>
      <c r="E27" s="69">
        <v>178</v>
      </c>
      <c r="F27" s="69">
        <f t="shared" si="0"/>
        <v>4673</v>
      </c>
      <c r="G27" s="69">
        <v>3701</v>
      </c>
      <c r="H27" s="69">
        <f t="shared" si="1"/>
        <v>14110</v>
      </c>
      <c r="I27" s="69">
        <v>689</v>
      </c>
      <c r="J27" s="69">
        <f t="shared" si="2"/>
        <v>72</v>
      </c>
      <c r="K27" s="69">
        <v>78</v>
      </c>
      <c r="L27" s="69">
        <v>0</v>
      </c>
      <c r="M27" s="69">
        <v>3082</v>
      </c>
      <c r="N27" s="69">
        <v>10189</v>
      </c>
      <c r="O27" s="69">
        <f t="shared" si="3"/>
        <v>19044.859813084113</v>
      </c>
      <c r="P27" s="180">
        <f t="shared" si="4"/>
        <v>83.630590328219498</v>
      </c>
      <c r="Q27" s="189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</row>
    <row r="28" spans="1:218" ht="13.95" customHeight="1" x14ac:dyDescent="0.25">
      <c r="A28" s="71">
        <v>1981</v>
      </c>
      <c r="B28" s="72">
        <v>229.96600000000001</v>
      </c>
      <c r="C28" s="73">
        <v>6224</v>
      </c>
      <c r="D28" s="73">
        <v>5025</v>
      </c>
      <c r="E28" s="73">
        <v>49</v>
      </c>
      <c r="F28" s="73">
        <f t="shared" si="0"/>
        <v>5074</v>
      </c>
      <c r="G28" s="73">
        <v>3082</v>
      </c>
      <c r="H28" s="73">
        <f t="shared" si="1"/>
        <v>14380</v>
      </c>
      <c r="I28" s="73">
        <v>1191</v>
      </c>
      <c r="J28" s="73">
        <f t="shared" si="2"/>
        <v>-94</v>
      </c>
      <c r="K28" s="73">
        <v>53</v>
      </c>
      <c r="L28" s="73">
        <v>0</v>
      </c>
      <c r="M28" s="73">
        <v>3461</v>
      </c>
      <c r="N28" s="73">
        <v>9769</v>
      </c>
      <c r="O28" s="73">
        <f t="shared" si="3"/>
        <v>18259.813084112149</v>
      </c>
      <c r="P28" s="179">
        <f t="shared" si="4"/>
        <v>79.402229390919302</v>
      </c>
      <c r="Q28" s="18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</row>
    <row r="29" spans="1:218" ht="13.95" customHeight="1" x14ac:dyDescent="0.25">
      <c r="A29" s="71">
        <v>1982</v>
      </c>
      <c r="B29" s="72">
        <v>232.18799999999999</v>
      </c>
      <c r="C29" s="73">
        <v>5934</v>
      </c>
      <c r="D29" s="73">
        <v>2964</v>
      </c>
      <c r="E29" s="73">
        <v>80</v>
      </c>
      <c r="F29" s="73">
        <f t="shared" si="0"/>
        <v>3044</v>
      </c>
      <c r="G29" s="73">
        <v>3461</v>
      </c>
      <c r="H29" s="73">
        <f t="shared" si="1"/>
        <v>12439</v>
      </c>
      <c r="I29" s="73">
        <v>137</v>
      </c>
      <c r="J29" s="73">
        <f t="shared" si="2"/>
        <v>28</v>
      </c>
      <c r="K29" s="73">
        <v>53</v>
      </c>
      <c r="L29" s="73">
        <v>0</v>
      </c>
      <c r="M29" s="73">
        <v>3068</v>
      </c>
      <c r="N29" s="73">
        <v>9153</v>
      </c>
      <c r="O29" s="73">
        <f t="shared" si="3"/>
        <v>17108.41121495327</v>
      </c>
      <c r="P29" s="179">
        <f t="shared" si="4"/>
        <v>73.683442791846574</v>
      </c>
      <c r="Q29" s="189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</row>
    <row r="30" spans="1:218" ht="13.95" customHeight="1" x14ac:dyDescent="0.25">
      <c r="A30" s="71">
        <v>1983</v>
      </c>
      <c r="B30" s="72">
        <v>234.30699999999999</v>
      </c>
      <c r="C30" s="73">
        <v>5680</v>
      </c>
      <c r="D30" s="73">
        <v>3080</v>
      </c>
      <c r="E30" s="73">
        <v>67</v>
      </c>
      <c r="F30" s="73">
        <f t="shared" si="0"/>
        <v>3147</v>
      </c>
      <c r="G30" s="73">
        <v>3068</v>
      </c>
      <c r="H30" s="73">
        <f t="shared" si="1"/>
        <v>11895</v>
      </c>
      <c r="I30" s="73">
        <v>300</v>
      </c>
      <c r="J30" s="73">
        <f t="shared" si="2"/>
        <v>141</v>
      </c>
      <c r="K30" s="73">
        <v>72</v>
      </c>
      <c r="L30" s="73">
        <v>0</v>
      </c>
      <c r="M30" s="73">
        <v>2570</v>
      </c>
      <c r="N30" s="73">
        <v>8812</v>
      </c>
      <c r="O30" s="73">
        <f t="shared" si="3"/>
        <v>16471.028037383177</v>
      </c>
      <c r="P30" s="179">
        <f t="shared" si="4"/>
        <v>70.296781732441531</v>
      </c>
      <c r="Q30" s="189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</row>
    <row r="31" spans="1:218" ht="13.95" customHeight="1" x14ac:dyDescent="0.25">
      <c r="A31" s="71">
        <v>1984</v>
      </c>
      <c r="B31" s="72">
        <v>236.34800000000001</v>
      </c>
      <c r="C31" s="73">
        <v>5890</v>
      </c>
      <c r="D31" s="73">
        <v>3444</v>
      </c>
      <c r="E31" s="73">
        <v>24</v>
      </c>
      <c r="F31" s="73">
        <f t="shared" si="0"/>
        <v>3468</v>
      </c>
      <c r="G31" s="73">
        <v>2570</v>
      </c>
      <c r="H31" s="73">
        <f t="shared" si="1"/>
        <v>11928</v>
      </c>
      <c r="I31" s="73">
        <v>447</v>
      </c>
      <c r="J31" s="73">
        <f t="shared" si="2"/>
        <v>-18</v>
      </c>
      <c r="K31" s="73">
        <v>58</v>
      </c>
      <c r="L31" s="73">
        <v>8</v>
      </c>
      <c r="M31" s="73">
        <v>3005</v>
      </c>
      <c r="N31" s="73">
        <v>8428</v>
      </c>
      <c r="O31" s="73">
        <f t="shared" si="3"/>
        <v>15753.271028037383</v>
      </c>
      <c r="P31" s="179">
        <f t="shared" si="4"/>
        <v>66.652863692679361</v>
      </c>
      <c r="Q31" s="18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</row>
    <row r="32" spans="1:218" ht="13.95" customHeight="1" x14ac:dyDescent="0.25">
      <c r="A32" s="71">
        <v>1985</v>
      </c>
      <c r="B32" s="72">
        <v>238.46600000000001</v>
      </c>
      <c r="C32" s="73">
        <v>5967</v>
      </c>
      <c r="D32" s="73">
        <v>2797</v>
      </c>
      <c r="E32" s="73">
        <v>36</v>
      </c>
      <c r="F32" s="73">
        <f t="shared" si="0"/>
        <v>2833</v>
      </c>
      <c r="G32" s="73">
        <v>3005</v>
      </c>
      <c r="H32" s="73">
        <f t="shared" si="1"/>
        <v>11805</v>
      </c>
      <c r="I32" s="73">
        <v>481</v>
      </c>
      <c r="J32" s="73">
        <f t="shared" si="2"/>
        <v>-69</v>
      </c>
      <c r="K32" s="73">
        <v>122</v>
      </c>
      <c r="L32" s="73">
        <v>142</v>
      </c>
      <c r="M32" s="73">
        <v>3126</v>
      </c>
      <c r="N32" s="73">
        <v>8003</v>
      </c>
      <c r="O32" s="73">
        <f t="shared" si="3"/>
        <v>14958.878504672897</v>
      </c>
      <c r="P32" s="179">
        <f t="shared" si="4"/>
        <v>62.729607175332738</v>
      </c>
      <c r="Q32" s="18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</row>
    <row r="33" spans="1:218" ht="13.95" customHeight="1" x14ac:dyDescent="0.25">
      <c r="A33" s="67">
        <v>1986</v>
      </c>
      <c r="B33" s="68">
        <v>240.65100000000001</v>
      </c>
      <c r="C33" s="69">
        <v>6267</v>
      </c>
      <c r="D33" s="69">
        <v>2223</v>
      </c>
      <c r="E33" s="69">
        <v>31</v>
      </c>
      <c r="F33" s="69">
        <f t="shared" si="0"/>
        <v>2254</v>
      </c>
      <c r="G33" s="69">
        <v>3126</v>
      </c>
      <c r="H33" s="69">
        <f t="shared" si="1"/>
        <v>11647</v>
      </c>
      <c r="I33" s="69">
        <v>582</v>
      </c>
      <c r="J33" s="69">
        <f t="shared" si="2"/>
        <v>51</v>
      </c>
      <c r="K33" s="69">
        <v>28</v>
      </c>
      <c r="L33" s="69">
        <v>30</v>
      </c>
      <c r="M33" s="69">
        <v>3225</v>
      </c>
      <c r="N33" s="69">
        <v>7731</v>
      </c>
      <c r="O33" s="69">
        <f t="shared" si="3"/>
        <v>14450.467289719625</v>
      </c>
      <c r="P33" s="180">
        <f t="shared" si="4"/>
        <v>60.047401796458871</v>
      </c>
      <c r="Q33" s="189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</row>
    <row r="34" spans="1:218" ht="13.95" customHeight="1" x14ac:dyDescent="0.25">
      <c r="A34" s="67">
        <v>1987</v>
      </c>
      <c r="B34" s="68">
        <v>242.804</v>
      </c>
      <c r="C34" s="69">
        <v>7309</v>
      </c>
      <c r="D34" s="69">
        <v>1546</v>
      </c>
      <c r="E34" s="69">
        <v>12</v>
      </c>
      <c r="F34" s="69">
        <f t="shared" si="0"/>
        <v>1558</v>
      </c>
      <c r="G34" s="69">
        <v>3225</v>
      </c>
      <c r="H34" s="69">
        <f t="shared" si="1"/>
        <v>12092</v>
      </c>
      <c r="I34" s="69">
        <v>604</v>
      </c>
      <c r="J34" s="69">
        <f t="shared" si="2"/>
        <v>145</v>
      </c>
      <c r="K34" s="69">
        <v>18</v>
      </c>
      <c r="L34" s="69">
        <v>27</v>
      </c>
      <c r="M34" s="69">
        <v>3195</v>
      </c>
      <c r="N34" s="69">
        <v>8103</v>
      </c>
      <c r="O34" s="69">
        <f t="shared" si="3"/>
        <v>15145.794392523363</v>
      </c>
      <c r="P34" s="180">
        <f t="shared" si="4"/>
        <v>62.378685658075497</v>
      </c>
      <c r="Q34" s="18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</row>
    <row r="35" spans="1:218" ht="13.95" customHeight="1" x14ac:dyDescent="0.25">
      <c r="A35" s="67">
        <v>1988</v>
      </c>
      <c r="B35" s="68">
        <v>245.02099999999999</v>
      </c>
      <c r="C35" s="69">
        <v>7087</v>
      </c>
      <c r="D35" s="69">
        <v>1388</v>
      </c>
      <c r="E35" s="69">
        <v>19</v>
      </c>
      <c r="F35" s="69">
        <f t="shared" si="0"/>
        <v>1407</v>
      </c>
      <c r="G35" s="69">
        <v>3195</v>
      </c>
      <c r="H35" s="69">
        <f t="shared" si="1"/>
        <v>11689</v>
      </c>
      <c r="I35" s="69">
        <v>458</v>
      </c>
      <c r="J35" s="69">
        <f t="shared" si="2"/>
        <v>-58</v>
      </c>
      <c r="K35" s="69">
        <v>12</v>
      </c>
      <c r="L35" s="69">
        <v>9</v>
      </c>
      <c r="M35" s="69">
        <v>3132</v>
      </c>
      <c r="N35" s="69">
        <v>8136</v>
      </c>
      <c r="O35" s="69">
        <f t="shared" si="3"/>
        <v>15207.476635514018</v>
      </c>
      <c r="P35" s="180">
        <f t="shared" si="4"/>
        <v>62.06601326218577</v>
      </c>
      <c r="Q35" s="18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</row>
    <row r="36" spans="1:218" ht="13.95" customHeight="1" x14ac:dyDescent="0.25">
      <c r="A36" s="67">
        <v>1989</v>
      </c>
      <c r="B36" s="68">
        <v>247.34200000000001</v>
      </c>
      <c r="C36" s="69">
        <v>6841</v>
      </c>
      <c r="D36" s="69">
        <v>1913</v>
      </c>
      <c r="E36" s="69">
        <v>12</v>
      </c>
      <c r="F36" s="69">
        <f t="shared" si="0"/>
        <v>1925</v>
      </c>
      <c r="G36" s="69">
        <v>3132</v>
      </c>
      <c r="H36" s="69">
        <f t="shared" si="1"/>
        <v>11898</v>
      </c>
      <c r="I36" s="69">
        <v>614</v>
      </c>
      <c r="J36" s="69">
        <f t="shared" si="2"/>
        <v>-11</v>
      </c>
      <c r="K36" s="69">
        <v>38</v>
      </c>
      <c r="L36" s="69">
        <v>6</v>
      </c>
      <c r="M36" s="69">
        <v>2947</v>
      </c>
      <c r="N36" s="69">
        <v>8304</v>
      </c>
      <c r="O36" s="69">
        <f t="shared" si="3"/>
        <v>15521.495327102803</v>
      </c>
      <c r="P36" s="180">
        <f t="shared" si="4"/>
        <v>62.753173044217327</v>
      </c>
      <c r="Q36" s="189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</row>
    <row r="37" spans="1:218" ht="13.95" customHeight="1" x14ac:dyDescent="0.25">
      <c r="A37" s="67">
        <v>1990</v>
      </c>
      <c r="B37" s="68">
        <v>250.13200000000001</v>
      </c>
      <c r="C37" s="69">
        <v>6334</v>
      </c>
      <c r="D37" s="69">
        <v>2765</v>
      </c>
      <c r="E37" s="90" t="s">
        <v>4</v>
      </c>
      <c r="F37" s="69">
        <f t="shared" si="0"/>
        <v>2765</v>
      </c>
      <c r="G37" s="69">
        <v>2947</v>
      </c>
      <c r="H37" s="69">
        <f t="shared" si="1"/>
        <v>12046</v>
      </c>
      <c r="I37" s="69">
        <v>654</v>
      </c>
      <c r="J37" s="69">
        <f t="shared" si="2"/>
        <v>-5</v>
      </c>
      <c r="K37" s="69">
        <v>43</v>
      </c>
      <c r="L37" s="69">
        <v>10</v>
      </c>
      <c r="M37" s="69">
        <v>2729</v>
      </c>
      <c r="N37" s="69">
        <v>8615</v>
      </c>
      <c r="O37" s="69">
        <f t="shared" si="3"/>
        <v>16102.803738317756</v>
      </c>
      <c r="P37" s="180">
        <f t="shared" si="4"/>
        <v>64.377223779115653</v>
      </c>
      <c r="Q37" s="18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</row>
    <row r="38" spans="1:218" ht="13.95" customHeight="1" x14ac:dyDescent="0.25">
      <c r="A38" s="71">
        <v>1991</v>
      </c>
      <c r="B38" s="72">
        <v>253.49299999999999</v>
      </c>
      <c r="C38" s="73">
        <v>7136</v>
      </c>
      <c r="D38" s="73">
        <v>2595</v>
      </c>
      <c r="E38" s="114" t="s">
        <v>4</v>
      </c>
      <c r="F38" s="73">
        <f t="shared" si="0"/>
        <v>2595</v>
      </c>
      <c r="G38" s="73">
        <v>2730</v>
      </c>
      <c r="H38" s="73">
        <f t="shared" si="1"/>
        <v>12461</v>
      </c>
      <c r="I38" s="73">
        <v>735</v>
      </c>
      <c r="J38" s="73">
        <f t="shared" si="2"/>
        <v>13</v>
      </c>
      <c r="K38" s="73">
        <v>40</v>
      </c>
      <c r="L38" s="73">
        <v>12</v>
      </c>
      <c r="M38" s="73">
        <v>3039</v>
      </c>
      <c r="N38" s="73">
        <v>8622</v>
      </c>
      <c r="O38" s="73">
        <f t="shared" si="3"/>
        <v>16115.887850467288</v>
      </c>
      <c r="P38" s="179">
        <f t="shared" si="4"/>
        <v>63.575277622921696</v>
      </c>
      <c r="Q38" s="189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</row>
    <row r="39" spans="1:218" ht="13.95" customHeight="1" x14ac:dyDescent="0.25">
      <c r="A39" s="71">
        <v>1992</v>
      </c>
      <c r="B39" s="72">
        <v>256.89400000000001</v>
      </c>
      <c r="C39" s="73">
        <v>7569</v>
      </c>
      <c r="D39" s="73">
        <v>2254.4679999999998</v>
      </c>
      <c r="E39" s="114" t="s">
        <v>4</v>
      </c>
      <c r="F39" s="73">
        <f t="shared" si="0"/>
        <v>2254.4679999999998</v>
      </c>
      <c r="G39" s="73">
        <v>3039</v>
      </c>
      <c r="H39" s="73">
        <f t="shared" si="1"/>
        <v>12862.468000000001</v>
      </c>
      <c r="I39" s="73">
        <v>703.22118</v>
      </c>
      <c r="J39" s="73">
        <f t="shared" si="2"/>
        <v>91.249820000000909</v>
      </c>
      <c r="K39" s="114" t="s">
        <v>4</v>
      </c>
      <c r="L39" s="73">
        <v>16.997</v>
      </c>
      <c r="M39" s="73">
        <v>3225</v>
      </c>
      <c r="N39" s="73">
        <v>8826</v>
      </c>
      <c r="O39" s="73">
        <f t="shared" si="3"/>
        <v>16497.196261682242</v>
      </c>
      <c r="P39" s="179">
        <f t="shared" si="4"/>
        <v>64.217911907955198</v>
      </c>
      <c r="Q39" s="18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</row>
    <row r="40" spans="1:218" ht="13.95" customHeight="1" x14ac:dyDescent="0.25">
      <c r="A40" s="71">
        <v>1993</v>
      </c>
      <c r="B40" s="72">
        <v>260.255</v>
      </c>
      <c r="C40" s="73">
        <v>7830.95</v>
      </c>
      <c r="D40" s="73">
        <v>2016.443</v>
      </c>
      <c r="E40" s="114" t="s">
        <v>4</v>
      </c>
      <c r="F40" s="73">
        <f t="shared" si="0"/>
        <v>2016.443</v>
      </c>
      <c r="G40" s="73">
        <v>3225</v>
      </c>
      <c r="H40" s="73">
        <f t="shared" si="1"/>
        <v>13072.393</v>
      </c>
      <c r="I40" s="73">
        <v>582.63165650000008</v>
      </c>
      <c r="J40" s="73">
        <f t="shared" si="2"/>
        <v>86.887343499998678</v>
      </c>
      <c r="K40" s="114" t="s">
        <v>4</v>
      </c>
      <c r="L40" s="73">
        <v>14.358000000000001</v>
      </c>
      <c r="M40" s="73">
        <v>3502.5160000000001</v>
      </c>
      <c r="N40" s="73">
        <v>8886</v>
      </c>
      <c r="O40" s="73">
        <f t="shared" si="3"/>
        <v>16609.345794392524</v>
      </c>
      <c r="P40" s="179">
        <f t="shared" si="4"/>
        <v>63.819507000413154</v>
      </c>
      <c r="Q40" s="18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</row>
    <row r="41" spans="1:218" ht="13.95" customHeight="1" x14ac:dyDescent="0.25">
      <c r="A41" s="71">
        <v>1994</v>
      </c>
      <c r="B41" s="72">
        <v>263.43599999999998</v>
      </c>
      <c r="C41" s="73">
        <v>7668.99</v>
      </c>
      <c r="D41" s="73">
        <v>1796.0830000000001</v>
      </c>
      <c r="E41" s="114" t="s">
        <v>4</v>
      </c>
      <c r="F41" s="73">
        <f t="shared" si="0"/>
        <v>1796.0830000000001</v>
      </c>
      <c r="G41" s="73">
        <v>3502.5160000000001</v>
      </c>
      <c r="H41" s="73">
        <f t="shared" si="1"/>
        <v>12967.589</v>
      </c>
      <c r="I41" s="73">
        <v>716.49675000000002</v>
      </c>
      <c r="J41" s="73">
        <f t="shared" si="2"/>
        <v>20.343000000000757</v>
      </c>
      <c r="K41" s="114" t="s">
        <v>4</v>
      </c>
      <c r="L41" s="73">
        <v>13.305999999999999</v>
      </c>
      <c r="M41" s="73">
        <v>3145.6639999999998</v>
      </c>
      <c r="N41" s="73">
        <v>9071.7792499999996</v>
      </c>
      <c r="O41" s="73">
        <f t="shared" si="3"/>
        <v>16956.596728971959</v>
      </c>
      <c r="P41" s="179">
        <f t="shared" si="4"/>
        <v>64.367044477489642</v>
      </c>
      <c r="Q41" s="189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</row>
    <row r="42" spans="1:218" ht="13.95" customHeight="1" x14ac:dyDescent="0.25">
      <c r="A42" s="71">
        <v>1995</v>
      </c>
      <c r="B42" s="72">
        <v>266.55700000000002</v>
      </c>
      <c r="C42" s="73">
        <v>7978.1310000000003</v>
      </c>
      <c r="D42" s="73">
        <v>1760.4169999999999</v>
      </c>
      <c r="E42" s="114" t="s">
        <v>4</v>
      </c>
      <c r="F42" s="73">
        <f t="shared" si="0"/>
        <v>1760.4169999999999</v>
      </c>
      <c r="G42" s="73">
        <v>3145.6639999999998</v>
      </c>
      <c r="H42" s="73">
        <f t="shared" si="1"/>
        <v>12884.212</v>
      </c>
      <c r="I42" s="73">
        <v>693.59430999999995</v>
      </c>
      <c r="J42" s="73">
        <f t="shared" si="2"/>
        <v>6.0850000000009459</v>
      </c>
      <c r="K42" s="114" t="s">
        <v>4</v>
      </c>
      <c r="L42" s="73">
        <v>17.414999999999999</v>
      </c>
      <c r="M42" s="73">
        <v>2909</v>
      </c>
      <c r="N42" s="73">
        <v>9258.1176899999991</v>
      </c>
      <c r="O42" s="73">
        <f t="shared" si="3"/>
        <v>17304.89287850467</v>
      </c>
      <c r="P42" s="179">
        <f t="shared" si="4"/>
        <v>64.920046663582909</v>
      </c>
      <c r="Q42" s="189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</row>
    <row r="43" spans="1:218" ht="13.95" customHeight="1" x14ac:dyDescent="0.25">
      <c r="A43" s="67">
        <v>1996</v>
      </c>
      <c r="B43" s="68">
        <v>269.66699999999997</v>
      </c>
      <c r="C43" s="69">
        <v>7267.9609999999993</v>
      </c>
      <c r="D43" s="69">
        <v>2938.5279999999998</v>
      </c>
      <c r="E43" s="90" t="s">
        <v>4</v>
      </c>
      <c r="F43" s="69">
        <f t="shared" si="0"/>
        <v>2938.5279999999998</v>
      </c>
      <c r="G43" s="69">
        <v>2909</v>
      </c>
      <c r="H43" s="69">
        <f t="shared" si="1"/>
        <v>13115.489</v>
      </c>
      <c r="I43" s="69">
        <v>531.19042999999999</v>
      </c>
      <c r="J43" s="69">
        <f t="shared" si="2"/>
        <v>-10.176897944731536</v>
      </c>
      <c r="K43" s="90" t="s">
        <v>4</v>
      </c>
      <c r="L43" s="69">
        <v>18.555999999999997</v>
      </c>
      <c r="M43" s="69">
        <v>3195</v>
      </c>
      <c r="N43" s="69">
        <v>9380.9194679447301</v>
      </c>
      <c r="O43" s="69">
        <f t="shared" si="3"/>
        <v>17534.428912046224</v>
      </c>
      <c r="P43" s="180">
        <f t="shared" si="4"/>
        <v>65.022523749833042</v>
      </c>
      <c r="Q43" s="185"/>
    </row>
    <row r="44" spans="1:218" ht="13.95" customHeight="1" x14ac:dyDescent="0.25">
      <c r="A44" s="67">
        <v>1997</v>
      </c>
      <c r="B44" s="68">
        <v>272.91199999999998</v>
      </c>
      <c r="C44" s="69">
        <v>7417.8689999999997</v>
      </c>
      <c r="D44" s="69">
        <v>2688.0529999999999</v>
      </c>
      <c r="E44" s="90" t="s">
        <v>4</v>
      </c>
      <c r="F44" s="69">
        <f t="shared" si="0"/>
        <v>2688.0529999999999</v>
      </c>
      <c r="G44" s="69">
        <v>3195</v>
      </c>
      <c r="H44" s="69">
        <f t="shared" si="1"/>
        <v>13300.921999999999</v>
      </c>
      <c r="I44" s="69">
        <v>440.19179999999994</v>
      </c>
      <c r="J44" s="69">
        <f t="shared" si="2"/>
        <v>-9.8973517272515892</v>
      </c>
      <c r="K44" s="90" t="s">
        <v>4</v>
      </c>
      <c r="L44" s="69">
        <v>20.839000000000002</v>
      </c>
      <c r="M44" s="69">
        <v>3377</v>
      </c>
      <c r="N44" s="69">
        <v>9472.7885517272498</v>
      </c>
      <c r="O44" s="69">
        <f t="shared" si="3"/>
        <v>17706.146825658408</v>
      </c>
      <c r="P44" s="180">
        <f t="shared" si="4"/>
        <v>64.878593926461306</v>
      </c>
      <c r="Q44" s="185"/>
    </row>
    <row r="45" spans="1:218" ht="13.95" customHeight="1" x14ac:dyDescent="0.25">
      <c r="A45" s="67">
        <v>1998</v>
      </c>
      <c r="B45" s="68">
        <v>276.11500000000001</v>
      </c>
      <c r="C45" s="69">
        <v>7880.9819999999991</v>
      </c>
      <c r="D45" s="69">
        <v>2164.4520000000002</v>
      </c>
      <c r="E45" s="90" t="s">
        <v>4</v>
      </c>
      <c r="F45" s="69">
        <f t="shared" si="0"/>
        <v>2164.4520000000002</v>
      </c>
      <c r="G45" s="69">
        <v>3377</v>
      </c>
      <c r="H45" s="69">
        <f t="shared" si="1"/>
        <v>13422.433999999999</v>
      </c>
      <c r="I45" s="69">
        <v>441.27364999999998</v>
      </c>
      <c r="J45" s="69">
        <f t="shared" si="2"/>
        <v>-52.820256436940326</v>
      </c>
      <c r="K45" s="90" t="s">
        <v>4</v>
      </c>
      <c r="L45" s="69">
        <v>21.396000000000001</v>
      </c>
      <c r="M45" s="69">
        <v>3421</v>
      </c>
      <c r="N45" s="69">
        <v>9591.5846064369398</v>
      </c>
      <c r="O45" s="69">
        <f t="shared" si="3"/>
        <v>17928.195526050353</v>
      </c>
      <c r="P45" s="180">
        <f t="shared" si="4"/>
        <v>64.930175926879571</v>
      </c>
      <c r="Q45" s="185"/>
    </row>
    <row r="46" spans="1:218" ht="13.95" customHeight="1" x14ac:dyDescent="0.25">
      <c r="A46" s="67">
        <v>1999</v>
      </c>
      <c r="B46" s="68">
        <v>279.29500000000002</v>
      </c>
      <c r="C46" s="69">
        <v>9099.8130000000019</v>
      </c>
      <c r="D46" s="69">
        <v>1832.8679999999999</v>
      </c>
      <c r="E46" s="90" t="s">
        <v>4</v>
      </c>
      <c r="F46" s="69">
        <f t="shared" si="0"/>
        <v>1832.8679999999999</v>
      </c>
      <c r="G46" s="69">
        <v>3421</v>
      </c>
      <c r="H46" s="69">
        <f t="shared" si="1"/>
        <v>14353.681000000002</v>
      </c>
      <c r="I46" s="69">
        <v>430.78129000000001</v>
      </c>
      <c r="J46" s="69">
        <f t="shared" si="2"/>
        <v>136.66650617859159</v>
      </c>
      <c r="K46" s="90" t="s">
        <v>4</v>
      </c>
      <c r="L46" s="69">
        <v>26.016999999999996</v>
      </c>
      <c r="M46" s="69">
        <v>3855</v>
      </c>
      <c r="N46" s="69">
        <v>9905.2162038214101</v>
      </c>
      <c r="O46" s="69">
        <f t="shared" si="3"/>
        <v>18514.42281088114</v>
      </c>
      <c r="P46" s="180">
        <f t="shared" si="4"/>
        <v>66.289846974994674</v>
      </c>
      <c r="Q46" s="185"/>
    </row>
    <row r="47" spans="1:218" ht="13.95" customHeight="1" x14ac:dyDescent="0.25">
      <c r="A47" s="67">
        <v>2000</v>
      </c>
      <c r="B47" s="68">
        <v>282.38499999999999</v>
      </c>
      <c r="C47" s="115">
        <v>8955.482</v>
      </c>
      <c r="D47" s="115">
        <v>1679.306</v>
      </c>
      <c r="E47" s="90" t="s">
        <v>4</v>
      </c>
      <c r="F47" s="69">
        <f t="shared" si="0"/>
        <v>1679.306</v>
      </c>
      <c r="G47" s="115">
        <v>3855</v>
      </c>
      <c r="H47" s="69">
        <f t="shared" si="1"/>
        <v>14489.788</v>
      </c>
      <c r="I47" s="115">
        <v>256.39426999999995</v>
      </c>
      <c r="J47" s="69">
        <f t="shared" si="2"/>
        <v>-32.92422622804952</v>
      </c>
      <c r="K47" s="90" t="s">
        <v>4</v>
      </c>
      <c r="L47" s="115">
        <v>30.450999999999997</v>
      </c>
      <c r="M47" s="115">
        <v>4336.5360000000001</v>
      </c>
      <c r="N47" s="115">
        <v>9899.3309562280501</v>
      </c>
      <c r="O47" s="69">
        <f t="shared" si="3"/>
        <v>18503.422348089811</v>
      </c>
      <c r="P47" s="180">
        <f t="shared" ref="P47:P52" si="5">O47/B47</f>
        <v>65.525514273384957</v>
      </c>
      <c r="Q47" s="185"/>
    </row>
    <row r="48" spans="1:218" ht="13.95" customHeight="1" x14ac:dyDescent="0.25">
      <c r="A48" s="71">
        <v>2001</v>
      </c>
      <c r="B48" s="72">
        <v>285.30901899999998</v>
      </c>
      <c r="C48" s="116">
        <v>8641.9639999999999</v>
      </c>
      <c r="D48" s="116">
        <v>1676.6130000000001</v>
      </c>
      <c r="E48" s="114" t="s">
        <v>4</v>
      </c>
      <c r="F48" s="73">
        <f t="shared" si="0"/>
        <v>1676.6130000000001</v>
      </c>
      <c r="G48" s="116">
        <v>4336.5360000000001</v>
      </c>
      <c r="H48" s="73">
        <f t="shared" si="1"/>
        <v>14655.112999999999</v>
      </c>
      <c r="I48" s="116">
        <v>333.16494</v>
      </c>
      <c r="J48" s="73">
        <f t="shared" si="2"/>
        <v>-86.402465441651657</v>
      </c>
      <c r="K48" s="114" t="s">
        <v>4</v>
      </c>
      <c r="L48" s="116">
        <v>44.432000000000002</v>
      </c>
      <c r="M48" s="116">
        <v>4525.1310000000003</v>
      </c>
      <c r="N48" s="116">
        <v>9838.7875254416504</v>
      </c>
      <c r="O48" s="73">
        <f t="shared" si="3"/>
        <v>18390.257056900278</v>
      </c>
      <c r="P48" s="179">
        <f t="shared" si="5"/>
        <v>64.457328132694883</v>
      </c>
      <c r="Q48" s="185"/>
    </row>
    <row r="49" spans="1:17" ht="13.95" customHeight="1" x14ac:dyDescent="0.25">
      <c r="A49" s="71">
        <v>2002</v>
      </c>
      <c r="B49" s="72">
        <v>288.10481800000002</v>
      </c>
      <c r="C49" s="116">
        <v>7504.4589999999998</v>
      </c>
      <c r="D49" s="116">
        <v>1632.2760000000001</v>
      </c>
      <c r="E49" s="114" t="s">
        <v>4</v>
      </c>
      <c r="F49" s="73">
        <f t="shared" ref="F49:F54" si="6">SUM(D49,E49)</f>
        <v>1632.2760000000001</v>
      </c>
      <c r="G49" s="116">
        <v>4525.1310000000003</v>
      </c>
      <c r="H49" s="73">
        <f t="shared" ref="H49:H54" si="7">SUM(C49,F49,G49)</f>
        <v>13661.866000000002</v>
      </c>
      <c r="I49" s="116">
        <v>355.14243000000005</v>
      </c>
      <c r="J49" s="73">
        <f t="shared" ref="J49:J54" si="8">H49-SUM(I49,K49,L49,M49,N49)</f>
        <v>97.963409184831107</v>
      </c>
      <c r="K49" s="114" t="s">
        <v>4</v>
      </c>
      <c r="L49" s="116">
        <v>27.923999999999999</v>
      </c>
      <c r="M49" s="116">
        <v>3438.72</v>
      </c>
      <c r="N49" s="116">
        <v>9742.1161608151706</v>
      </c>
      <c r="O49" s="73">
        <f t="shared" si="3"/>
        <v>18209.562917411531</v>
      </c>
      <c r="P49" s="179">
        <f t="shared" si="5"/>
        <v>63.204645600239594</v>
      </c>
      <c r="Q49" s="185"/>
    </row>
    <row r="50" spans="1:17" ht="13.95" customHeight="1" x14ac:dyDescent="0.25">
      <c r="A50" s="71">
        <v>2003</v>
      </c>
      <c r="B50" s="72">
        <v>290.81963400000001</v>
      </c>
      <c r="C50" s="116">
        <v>8976.1589999999997</v>
      </c>
      <c r="D50" s="116">
        <v>1608.326</v>
      </c>
      <c r="E50" s="114" t="s">
        <v>4</v>
      </c>
      <c r="F50" s="73">
        <f t="shared" si="6"/>
        <v>1608.326</v>
      </c>
      <c r="G50" s="116">
        <v>3438.72</v>
      </c>
      <c r="H50" s="73">
        <f t="shared" si="7"/>
        <v>14023.205</v>
      </c>
      <c r="I50" s="116">
        <v>355.13905</v>
      </c>
      <c r="J50" s="73">
        <f t="shared" si="8"/>
        <v>49.465130248341666</v>
      </c>
      <c r="K50" s="114" t="s">
        <v>4</v>
      </c>
      <c r="L50" s="116">
        <v>27.223999999999997</v>
      </c>
      <c r="M50" s="116">
        <v>4123.8689899999999</v>
      </c>
      <c r="N50" s="116">
        <v>9467.5078297516593</v>
      </c>
      <c r="O50" s="73">
        <f t="shared" si="3"/>
        <v>17696.276317292821</v>
      </c>
      <c r="P50" s="179">
        <f t="shared" si="5"/>
        <v>60.84966160604143</v>
      </c>
      <c r="Q50" s="185"/>
    </row>
    <row r="51" spans="1:17" ht="13.95" customHeight="1" x14ac:dyDescent="0.25">
      <c r="A51" s="71">
        <v>2004</v>
      </c>
      <c r="B51" s="72">
        <v>293.46318500000001</v>
      </c>
      <c r="C51" s="116">
        <v>8366.3700000000008</v>
      </c>
      <c r="D51" s="116">
        <v>1729.088</v>
      </c>
      <c r="E51" s="114" t="s">
        <v>4</v>
      </c>
      <c r="F51" s="73">
        <f t="shared" si="6"/>
        <v>1729.088</v>
      </c>
      <c r="G51" s="116">
        <v>4123.8689899999999</v>
      </c>
      <c r="H51" s="73">
        <f t="shared" si="7"/>
        <v>14219.326990000001</v>
      </c>
      <c r="I51" s="116">
        <v>468.42614000000003</v>
      </c>
      <c r="J51" s="73">
        <f t="shared" si="8"/>
        <v>16.273683296312811</v>
      </c>
      <c r="K51" s="114" t="s">
        <v>4</v>
      </c>
      <c r="L51" s="116">
        <v>44.637</v>
      </c>
      <c r="M51" s="116">
        <v>4029.174</v>
      </c>
      <c r="N51" s="116">
        <v>9660.8161667036893</v>
      </c>
      <c r="O51" s="73">
        <f t="shared" si="3"/>
        <v>18057.600311595681</v>
      </c>
      <c r="P51" s="179">
        <f t="shared" si="5"/>
        <v>61.532761976926274</v>
      </c>
      <c r="Q51" s="185"/>
    </row>
    <row r="52" spans="1:17" ht="13.95" customHeight="1" x14ac:dyDescent="0.25">
      <c r="A52" s="71">
        <v>2005</v>
      </c>
      <c r="B52" s="72">
        <v>296.186216</v>
      </c>
      <c r="C52" s="116">
        <v>7478.0029999999997</v>
      </c>
      <c r="D52" s="116">
        <v>2165.018</v>
      </c>
      <c r="E52" s="114" t="s">
        <v>4</v>
      </c>
      <c r="F52" s="73">
        <f t="shared" si="6"/>
        <v>2165.018</v>
      </c>
      <c r="G52" s="116">
        <v>4029.174</v>
      </c>
      <c r="H52" s="73">
        <f t="shared" si="7"/>
        <v>13672.195</v>
      </c>
      <c r="I52" s="116">
        <v>403.98349000000007</v>
      </c>
      <c r="J52" s="73">
        <f t="shared" si="8"/>
        <v>-117.21556008275002</v>
      </c>
      <c r="K52" s="114" t="s">
        <v>4</v>
      </c>
      <c r="L52" s="116">
        <v>51.863</v>
      </c>
      <c r="M52" s="116">
        <v>3357.0429999999997</v>
      </c>
      <c r="N52" s="116">
        <v>9976.5210700827502</v>
      </c>
      <c r="O52" s="73">
        <f t="shared" si="3"/>
        <v>18647.702934734112</v>
      </c>
      <c r="P52" s="179">
        <f t="shared" si="5"/>
        <v>62.959388139568631</v>
      </c>
      <c r="Q52" s="185"/>
    </row>
    <row r="53" spans="1:17" ht="13.95" customHeight="1" x14ac:dyDescent="0.25">
      <c r="A53" s="67">
        <v>2006</v>
      </c>
      <c r="B53" s="68">
        <v>298.99582500000002</v>
      </c>
      <c r="C53" s="115">
        <v>7755.6670000000004</v>
      </c>
      <c r="D53" s="115">
        <v>3194.5509999999999</v>
      </c>
      <c r="E53" s="90" t="s">
        <v>4</v>
      </c>
      <c r="F53" s="69">
        <f t="shared" si="6"/>
        <v>3194.5509999999999</v>
      </c>
      <c r="G53" s="115">
        <v>3357.0429999999997</v>
      </c>
      <c r="H53" s="69">
        <f t="shared" si="7"/>
        <v>14307.261</v>
      </c>
      <c r="I53" s="115">
        <v>435.90445999999997</v>
      </c>
      <c r="J53" s="69">
        <f t="shared" si="8"/>
        <v>-152.75180471404929</v>
      </c>
      <c r="K53" s="90" t="s">
        <v>4</v>
      </c>
      <c r="L53" s="115">
        <v>49.113999999999997</v>
      </c>
      <c r="M53" s="115">
        <v>4038.9850000000001</v>
      </c>
      <c r="N53" s="115">
        <v>9936.0093447140498</v>
      </c>
      <c r="O53" s="69">
        <f t="shared" si="3"/>
        <v>18571.980083577662</v>
      </c>
      <c r="P53" s="180">
        <f t="shared" ref="P53:P59" si="9">O53/B53</f>
        <v>62.114513082507628</v>
      </c>
      <c r="Q53" s="185"/>
    </row>
    <row r="54" spans="1:17" ht="13.95" customHeight="1" x14ac:dyDescent="0.25">
      <c r="A54" s="67">
        <v>2007</v>
      </c>
      <c r="B54" s="68">
        <v>302.003917</v>
      </c>
      <c r="C54" s="115">
        <v>8467.1380000000008</v>
      </c>
      <c r="D54" s="115">
        <v>2177.7330000000002</v>
      </c>
      <c r="E54" s="90" t="s">
        <v>4</v>
      </c>
      <c r="F54" s="69">
        <f t="shared" si="6"/>
        <v>2177.7330000000002</v>
      </c>
      <c r="G54" s="115">
        <v>4038.9850000000001</v>
      </c>
      <c r="H54" s="69">
        <f t="shared" si="7"/>
        <v>14683.856000000002</v>
      </c>
      <c r="I54" s="115">
        <v>573.74338</v>
      </c>
      <c r="J54" s="69">
        <f t="shared" si="8"/>
        <v>170.36377273855032</v>
      </c>
      <c r="K54" s="90" t="s">
        <v>4</v>
      </c>
      <c r="L54" s="115">
        <v>54.582999999999998</v>
      </c>
      <c r="M54" s="115">
        <v>4009.2510000000002</v>
      </c>
      <c r="N54" s="115">
        <v>9875.9148472614506</v>
      </c>
      <c r="O54" s="69">
        <f t="shared" si="3"/>
        <v>18459.653920114859</v>
      </c>
      <c r="P54" s="180">
        <f t="shared" si="9"/>
        <v>61.123889065699963</v>
      </c>
      <c r="Q54" s="185"/>
    </row>
    <row r="55" spans="1:17" ht="13.95" customHeight="1" x14ac:dyDescent="0.25">
      <c r="A55" s="67">
        <v>2008</v>
      </c>
      <c r="B55" s="68">
        <v>304.79776099999998</v>
      </c>
      <c r="C55" s="115">
        <v>7947.308</v>
      </c>
      <c r="D55" s="115">
        <v>2960.7158091639371</v>
      </c>
      <c r="E55" s="90" t="s">
        <v>4</v>
      </c>
      <c r="F55" s="69">
        <f t="shared" ref="F55:F70" si="10">SUM(D55,E55)</f>
        <v>2960.7158091639371</v>
      </c>
      <c r="G55" s="115">
        <v>4009.2510000000002</v>
      </c>
      <c r="H55" s="69">
        <f t="shared" ref="H55:H70" si="11">SUM(C55,F55,G55)</f>
        <v>14917.274809163937</v>
      </c>
      <c r="I55" s="115">
        <v>324.65799999999996</v>
      </c>
      <c r="J55" s="69">
        <f t="shared" ref="J55:J70" si="12">H55-SUM(I55,K55,L55,M55,N55)</f>
        <v>-57.604979502337301</v>
      </c>
      <c r="K55" s="90" t="s">
        <v>4</v>
      </c>
      <c r="L55" s="115">
        <v>61.185999999999993</v>
      </c>
      <c r="M55" s="115">
        <v>3984.0219999999999</v>
      </c>
      <c r="N55" s="115">
        <v>10605.013788666274</v>
      </c>
      <c r="O55" s="69">
        <f t="shared" ref="O55:O60" si="13">N55/1.07*2</f>
        <v>19822.455679750045</v>
      </c>
      <c r="P55" s="180">
        <f t="shared" si="9"/>
        <v>65.034781143782894</v>
      </c>
      <c r="Q55" s="185"/>
    </row>
    <row r="56" spans="1:17" ht="13.95" customHeight="1" x14ac:dyDescent="0.25">
      <c r="A56" s="67">
        <v>2009</v>
      </c>
      <c r="B56" s="68">
        <v>307.43940600000002</v>
      </c>
      <c r="C56" s="115">
        <v>7537.4970000000003</v>
      </c>
      <c r="D56" s="115">
        <v>2847.6050613699999</v>
      </c>
      <c r="E56" s="90" t="s">
        <v>4</v>
      </c>
      <c r="F56" s="69">
        <f t="shared" si="10"/>
        <v>2847.6050613699999</v>
      </c>
      <c r="G56" s="115">
        <v>3984.0219999999999</v>
      </c>
      <c r="H56" s="69">
        <f t="shared" si="11"/>
        <v>14369.124061369999</v>
      </c>
      <c r="I56" s="115">
        <v>314.84215</v>
      </c>
      <c r="J56" s="69">
        <f t="shared" si="12"/>
        <v>32.155629194172434</v>
      </c>
      <c r="K56" s="90" t="s">
        <v>4</v>
      </c>
      <c r="L56" s="115">
        <v>40.764000000000003</v>
      </c>
      <c r="M56" s="115">
        <v>3559.442</v>
      </c>
      <c r="N56" s="115">
        <v>10421.920282175826</v>
      </c>
      <c r="O56" s="69">
        <f t="shared" si="13"/>
        <v>19480.224826496869</v>
      </c>
      <c r="P56" s="180">
        <f t="shared" si="9"/>
        <v>63.362810512640884</v>
      </c>
      <c r="Q56" s="185"/>
    </row>
    <row r="57" spans="1:17" ht="13.95" customHeight="1" x14ac:dyDescent="0.25">
      <c r="A57" s="67">
        <v>2010</v>
      </c>
      <c r="B57" s="68">
        <v>309.74127900000002</v>
      </c>
      <c r="C57" s="115">
        <v>8421.5460000000003</v>
      </c>
      <c r="D57" s="115">
        <v>3395.7638967086782</v>
      </c>
      <c r="E57" s="90" t="s">
        <v>4</v>
      </c>
      <c r="F57" s="69">
        <f t="shared" si="10"/>
        <v>3395.7638967086782</v>
      </c>
      <c r="G57" s="115">
        <v>3559.442</v>
      </c>
      <c r="H57" s="69">
        <f t="shared" si="11"/>
        <v>15376.75189670868</v>
      </c>
      <c r="I57" s="115">
        <v>464.99531000000007</v>
      </c>
      <c r="J57" s="69">
        <f t="shared" si="12"/>
        <v>85.709052254067501</v>
      </c>
      <c r="K57" s="90" t="s">
        <v>4</v>
      </c>
      <c r="L57" s="115">
        <v>34.375</v>
      </c>
      <c r="M57" s="115">
        <v>3868.7860000000001</v>
      </c>
      <c r="N57" s="115">
        <v>10922.886534454612</v>
      </c>
      <c r="O57" s="69">
        <f t="shared" si="13"/>
        <v>20416.610344774974</v>
      </c>
      <c r="P57" s="180">
        <f t="shared" si="9"/>
        <v>65.915045003656004</v>
      </c>
      <c r="Q57" s="185"/>
    </row>
    <row r="58" spans="1:17" ht="13.95" customHeight="1" x14ac:dyDescent="0.25">
      <c r="A58" s="74">
        <v>2011</v>
      </c>
      <c r="B58" s="75">
        <v>311.97391399999998</v>
      </c>
      <c r="C58" s="117">
        <v>7600.4080000000004</v>
      </c>
      <c r="D58" s="117">
        <v>3891.1962737558438</v>
      </c>
      <c r="E58" s="114" t="s">
        <v>4</v>
      </c>
      <c r="F58" s="76">
        <f t="shared" si="10"/>
        <v>3891.1962737558438</v>
      </c>
      <c r="G58" s="117">
        <v>3868.7860000000001</v>
      </c>
      <c r="H58" s="76">
        <f t="shared" si="11"/>
        <v>15360.390273755844</v>
      </c>
      <c r="I58" s="117">
        <v>506.76871</v>
      </c>
      <c r="J58" s="76">
        <f t="shared" si="12"/>
        <v>45.414260755967916</v>
      </c>
      <c r="K58" s="118" t="s">
        <v>4</v>
      </c>
      <c r="L58" s="117">
        <v>32.426000000000002</v>
      </c>
      <c r="M58" s="117">
        <v>3780.2469999999998</v>
      </c>
      <c r="N58" s="117">
        <v>10995.534302999875</v>
      </c>
      <c r="O58" s="76">
        <f t="shared" si="13"/>
        <v>20552.400566354903</v>
      </c>
      <c r="P58" s="181">
        <f t="shared" si="9"/>
        <v>65.878586779389849</v>
      </c>
      <c r="Q58" s="185"/>
    </row>
    <row r="59" spans="1:17" ht="13.95" customHeight="1" x14ac:dyDescent="0.25">
      <c r="A59" s="71">
        <v>2012</v>
      </c>
      <c r="B59" s="72">
        <v>314.16755799999999</v>
      </c>
      <c r="C59" s="117">
        <v>9000.8590000000004</v>
      </c>
      <c r="D59" s="117">
        <v>3430.5430975318504</v>
      </c>
      <c r="E59" s="114" t="s">
        <v>4</v>
      </c>
      <c r="F59" s="76">
        <f t="shared" si="10"/>
        <v>3430.5430975318504</v>
      </c>
      <c r="G59" s="117">
        <v>3780.2469999999998</v>
      </c>
      <c r="H59" s="76">
        <f t="shared" si="11"/>
        <v>16211.64909753185</v>
      </c>
      <c r="I59" s="117">
        <v>400.44245000000006</v>
      </c>
      <c r="J59" s="76">
        <f t="shared" si="12"/>
        <v>-42.001110447730753</v>
      </c>
      <c r="K59" s="118" t="s">
        <v>4</v>
      </c>
      <c r="L59" s="119">
        <v>33.916000000000004</v>
      </c>
      <c r="M59" s="117">
        <v>4620.5439999999999</v>
      </c>
      <c r="N59" s="117">
        <v>11198.747757979581</v>
      </c>
      <c r="O59" s="76">
        <f t="shared" si="13"/>
        <v>20932.238799961833</v>
      </c>
      <c r="P59" s="181">
        <f t="shared" si="9"/>
        <v>66.627626777306631</v>
      </c>
      <c r="Q59" s="185"/>
    </row>
    <row r="60" spans="1:17" ht="13.95" customHeight="1" x14ac:dyDescent="0.25">
      <c r="A60" s="74">
        <v>2013</v>
      </c>
      <c r="B60" s="75">
        <v>316.29476599999998</v>
      </c>
      <c r="C60" s="117">
        <v>8733.1329999999998</v>
      </c>
      <c r="D60" s="117">
        <v>3326.4047675831744</v>
      </c>
      <c r="E60" s="114" t="s">
        <v>4</v>
      </c>
      <c r="F60" s="76">
        <f t="shared" si="10"/>
        <v>3326.4047675831744</v>
      </c>
      <c r="G60" s="117">
        <v>4620.5439999999999</v>
      </c>
      <c r="H60" s="76">
        <f t="shared" si="11"/>
        <v>16680.081767583171</v>
      </c>
      <c r="I60" s="117">
        <v>366.94533000000001</v>
      </c>
      <c r="J60" s="76">
        <f t="shared" si="12"/>
        <v>-170.78506228882907</v>
      </c>
      <c r="K60" s="118" t="s">
        <v>4</v>
      </c>
      <c r="L60" s="119">
        <v>497.78999999999996</v>
      </c>
      <c r="M60" s="117">
        <v>4481.0509999999995</v>
      </c>
      <c r="N60" s="117">
        <v>11505.080499872</v>
      </c>
      <c r="O60" s="76">
        <f t="shared" si="13"/>
        <v>21504.823364246728</v>
      </c>
      <c r="P60" s="181">
        <f t="shared" ref="P60:P70" si="14">O60/B60</f>
        <v>67.989817334652727</v>
      </c>
      <c r="Q60" s="185"/>
    </row>
    <row r="61" spans="1:17" ht="13.95" customHeight="1" x14ac:dyDescent="0.25">
      <c r="A61" s="74">
        <v>2014</v>
      </c>
      <c r="B61" s="75">
        <v>318.576955</v>
      </c>
      <c r="C61" s="117">
        <v>8511.759</v>
      </c>
      <c r="D61" s="117">
        <v>3447.5615905310788</v>
      </c>
      <c r="E61" s="114" t="s">
        <v>4</v>
      </c>
      <c r="F61" s="76">
        <f t="shared" si="10"/>
        <v>3447.5615905310788</v>
      </c>
      <c r="G61" s="117">
        <v>4481.0509999999995</v>
      </c>
      <c r="H61" s="76">
        <f t="shared" si="11"/>
        <v>16440.371590531078</v>
      </c>
      <c r="I61" s="117">
        <v>420.43438999999989</v>
      </c>
      <c r="J61" s="76">
        <f t="shared" si="12"/>
        <v>194.25079144747724</v>
      </c>
      <c r="K61" s="118" t="s">
        <v>4</v>
      </c>
      <c r="L61" s="119">
        <v>33.136000000000003</v>
      </c>
      <c r="M61" s="117">
        <v>4129.5360000000001</v>
      </c>
      <c r="N61" s="117">
        <v>11663.014409083602</v>
      </c>
      <c r="O61" s="76">
        <f t="shared" ref="O61:O70" si="15">N61/1.07*2</f>
        <v>21800.026932866545</v>
      </c>
      <c r="P61" s="181">
        <f t="shared" si="14"/>
        <v>68.429390735015801</v>
      </c>
      <c r="Q61" s="185"/>
    </row>
    <row r="62" spans="1:17" ht="13.95" customHeight="1" x14ac:dyDescent="0.25">
      <c r="A62" s="74">
        <v>2015</v>
      </c>
      <c r="B62" s="75">
        <v>320.87070299999999</v>
      </c>
      <c r="C62" s="117">
        <v>8500.2219999999998</v>
      </c>
      <c r="D62" s="117">
        <v>3586.4420527802108</v>
      </c>
      <c r="E62" s="118" t="s">
        <v>4</v>
      </c>
      <c r="F62" s="76">
        <f t="shared" si="10"/>
        <v>3586.4420527802108</v>
      </c>
      <c r="G62" s="117">
        <v>4129.5360000000001</v>
      </c>
      <c r="H62" s="76">
        <f t="shared" si="11"/>
        <v>16216.20005278021</v>
      </c>
      <c r="I62" s="117">
        <v>330.41895999999997</v>
      </c>
      <c r="J62" s="76">
        <f t="shared" si="12"/>
        <v>52.859475937610114</v>
      </c>
      <c r="K62" s="118" t="s">
        <v>4</v>
      </c>
      <c r="L62" s="119">
        <v>23.853999999999999</v>
      </c>
      <c r="M62" s="117">
        <v>3960.2430000000004</v>
      </c>
      <c r="N62" s="117">
        <v>11848.824616842599</v>
      </c>
      <c r="O62" s="76">
        <f t="shared" si="15"/>
        <v>22147.335732416072</v>
      </c>
      <c r="P62" s="181">
        <f t="shared" si="14"/>
        <v>69.02261728898344</v>
      </c>
      <c r="Q62" s="185"/>
    </row>
    <row r="63" spans="1:17" ht="13.95" customHeight="1" x14ac:dyDescent="0.25">
      <c r="A63" s="95">
        <v>2016</v>
      </c>
      <c r="B63" s="96">
        <v>323.16101099999997</v>
      </c>
      <c r="C63" s="120">
        <v>9137</v>
      </c>
      <c r="D63" s="120">
        <v>3563.1760751873244</v>
      </c>
      <c r="E63" s="121" t="s">
        <v>4</v>
      </c>
      <c r="F63" s="93">
        <f t="shared" si="10"/>
        <v>3563.1760751873244</v>
      </c>
      <c r="G63" s="120">
        <v>3960.2430000000004</v>
      </c>
      <c r="H63" s="93">
        <f t="shared" si="11"/>
        <v>16660.419075187325</v>
      </c>
      <c r="I63" s="120">
        <v>243.11645000000004</v>
      </c>
      <c r="J63" s="93">
        <f t="shared" si="12"/>
        <v>19.278042680223734</v>
      </c>
      <c r="K63" s="121" t="s">
        <v>4</v>
      </c>
      <c r="L63" s="122">
        <v>25.96</v>
      </c>
      <c r="M63" s="120">
        <v>4338.5860000000002</v>
      </c>
      <c r="N63" s="120">
        <v>12033.478582507101</v>
      </c>
      <c r="O63" s="79">
        <f t="shared" si="15"/>
        <v>22492.483331788972</v>
      </c>
      <c r="P63" s="182">
        <f t="shared" si="14"/>
        <v>69.601475939772243</v>
      </c>
      <c r="Q63" s="185"/>
    </row>
    <row r="64" spans="1:17" ht="13.95" customHeight="1" x14ac:dyDescent="0.25">
      <c r="A64" s="77">
        <v>2017</v>
      </c>
      <c r="B64" s="78">
        <v>325.20603</v>
      </c>
      <c r="C64" s="123">
        <v>9008.6260000000002</v>
      </c>
      <c r="D64" s="123">
        <v>3294.4674254728252</v>
      </c>
      <c r="E64" s="124" t="s">
        <v>4</v>
      </c>
      <c r="F64" s="79">
        <f t="shared" si="10"/>
        <v>3294.4674254728252</v>
      </c>
      <c r="G64" s="123">
        <v>4338.5860000000002</v>
      </c>
      <c r="H64" s="79">
        <f t="shared" si="11"/>
        <v>16641.679425472827</v>
      </c>
      <c r="I64" s="123">
        <v>308.58213999999998</v>
      </c>
      <c r="J64" s="79">
        <f t="shared" si="12"/>
        <v>163.24500023732617</v>
      </c>
      <c r="K64" s="124" t="s">
        <v>4</v>
      </c>
      <c r="L64" s="125">
        <v>23.848999999999997</v>
      </c>
      <c r="M64" s="123">
        <v>4127.9579999999996</v>
      </c>
      <c r="N64" s="123">
        <v>12018.045285235501</v>
      </c>
      <c r="O64" s="79">
        <f t="shared" si="15"/>
        <v>22463.636047169159</v>
      </c>
      <c r="P64" s="182">
        <f t="shared" si="14"/>
        <v>69.075090788350877</v>
      </c>
      <c r="Q64" s="185"/>
    </row>
    <row r="65" spans="1:17" ht="13.95" customHeight="1" x14ac:dyDescent="0.25">
      <c r="A65" s="95">
        <v>2018</v>
      </c>
      <c r="B65" s="96">
        <v>326.92397599999998</v>
      </c>
      <c r="C65" s="120">
        <v>9395.8719999999994</v>
      </c>
      <c r="D65" s="120">
        <v>3154.9074136912259</v>
      </c>
      <c r="E65" s="121" t="s">
        <v>4</v>
      </c>
      <c r="F65" s="93">
        <f t="shared" si="10"/>
        <v>3154.9074136912259</v>
      </c>
      <c r="G65" s="120">
        <v>4127.9579999999996</v>
      </c>
      <c r="H65" s="93">
        <f t="shared" si="11"/>
        <v>16678.737413691226</v>
      </c>
      <c r="I65" s="120">
        <v>254.89374000000001</v>
      </c>
      <c r="J65" s="93">
        <f t="shared" si="12"/>
        <v>41.298600912126858</v>
      </c>
      <c r="K65" s="121" t="s">
        <v>4</v>
      </c>
      <c r="L65" s="122">
        <v>30.720999999999997</v>
      </c>
      <c r="M65" s="120">
        <v>4378.1059999999998</v>
      </c>
      <c r="N65" s="120">
        <v>11973.7180727791</v>
      </c>
      <c r="O65" s="79">
        <f t="shared" si="15"/>
        <v>22380.781444446915</v>
      </c>
      <c r="P65" s="182">
        <f t="shared" si="14"/>
        <v>68.458672619492788</v>
      </c>
      <c r="Q65" s="185"/>
    </row>
    <row r="66" spans="1:17" ht="13.95" customHeight="1" x14ac:dyDescent="0.25">
      <c r="A66" s="126">
        <v>2019</v>
      </c>
      <c r="B66" s="127">
        <v>328.475998</v>
      </c>
      <c r="C66" s="128">
        <v>8518.7659999999996</v>
      </c>
      <c r="D66" s="123">
        <v>3174.6822491988123</v>
      </c>
      <c r="E66" s="129" t="s">
        <v>4</v>
      </c>
      <c r="F66" s="130">
        <f t="shared" si="10"/>
        <v>3174.6822491988123</v>
      </c>
      <c r="G66" s="128">
        <v>4378.1059999999998</v>
      </c>
      <c r="H66" s="130">
        <f t="shared" si="11"/>
        <v>16071.554249198813</v>
      </c>
      <c r="I66" s="128">
        <v>162.37916999999999</v>
      </c>
      <c r="J66" s="130">
        <f t="shared" si="12"/>
        <v>43.495935559611098</v>
      </c>
      <c r="K66" s="129" t="s">
        <v>4</v>
      </c>
      <c r="L66" s="131">
        <v>24.872</v>
      </c>
      <c r="M66" s="123">
        <v>3854.623</v>
      </c>
      <c r="N66" s="128">
        <v>11986.184143639201</v>
      </c>
      <c r="O66" s="79">
        <f t="shared" si="15"/>
        <v>22404.082511475139</v>
      </c>
      <c r="P66" s="182">
        <f t="shared" si="14"/>
        <v>68.20614793131746</v>
      </c>
      <c r="Q66" s="185"/>
    </row>
    <row r="67" spans="1:17" ht="13.95" customHeight="1" x14ac:dyDescent="0.25">
      <c r="A67" s="95">
        <v>2020</v>
      </c>
      <c r="B67" s="96">
        <v>330.11398000000003</v>
      </c>
      <c r="C67" s="120">
        <v>8469.5079999999998</v>
      </c>
      <c r="D67" s="120">
        <v>4136.7421595677861</v>
      </c>
      <c r="E67" s="121" t="s">
        <v>4</v>
      </c>
      <c r="F67" s="93">
        <f t="shared" si="10"/>
        <v>4136.7421595677861</v>
      </c>
      <c r="G67" s="132">
        <v>3854.623</v>
      </c>
      <c r="H67" s="93">
        <f t="shared" si="11"/>
        <v>16460.873159567785</v>
      </c>
      <c r="I67" s="133">
        <v>178.55973</v>
      </c>
      <c r="J67" s="93">
        <f t="shared" si="12"/>
        <v>75.363275780782715</v>
      </c>
      <c r="K67" s="121" t="s">
        <v>4</v>
      </c>
      <c r="L67" s="134">
        <v>21.263999999999999</v>
      </c>
      <c r="M67" s="120">
        <v>4081.3919999999998</v>
      </c>
      <c r="N67" s="135">
        <v>12104.294153787001</v>
      </c>
      <c r="O67" s="79">
        <f t="shared" si="15"/>
        <v>22624.848885583178</v>
      </c>
      <c r="P67" s="182">
        <f t="shared" si="14"/>
        <v>68.536476054674139</v>
      </c>
      <c r="Q67" s="185"/>
    </row>
    <row r="68" spans="1:17" ht="13.95" customHeight="1" x14ac:dyDescent="0.25">
      <c r="A68" s="136">
        <v>2021</v>
      </c>
      <c r="B68" s="137">
        <v>332.29881899999998</v>
      </c>
      <c r="C68" s="138">
        <v>9218.5329999999994</v>
      </c>
      <c r="D68" s="117">
        <v>3388.6725526187838</v>
      </c>
      <c r="E68" s="139" t="s">
        <v>4</v>
      </c>
      <c r="F68" s="73">
        <f t="shared" si="10"/>
        <v>3388.6725526187838</v>
      </c>
      <c r="G68" s="138">
        <v>4081.3919999999998</v>
      </c>
      <c r="H68" s="73">
        <f t="shared" si="11"/>
        <v>16688.597552618783</v>
      </c>
      <c r="I68" s="138">
        <v>161.82119</v>
      </c>
      <c r="J68" s="141">
        <f t="shared" si="12"/>
        <v>65.742776666182181</v>
      </c>
      <c r="K68" s="139" t="s">
        <v>4</v>
      </c>
      <c r="L68" s="141">
        <v>29.425999999999995</v>
      </c>
      <c r="M68" s="138">
        <v>4077.3869999999997</v>
      </c>
      <c r="N68" s="117">
        <v>12354.2205859526</v>
      </c>
      <c r="O68" s="76">
        <f t="shared" si="15"/>
        <v>23092.001095238506</v>
      </c>
      <c r="P68" s="181">
        <f t="shared" si="14"/>
        <v>69.491673683133087</v>
      </c>
      <c r="Q68" s="185"/>
    </row>
    <row r="69" spans="1:17" ht="13.95" customHeight="1" x14ac:dyDescent="0.25">
      <c r="A69" s="74">
        <v>2022</v>
      </c>
      <c r="B69" s="75">
        <v>333.52110399999998</v>
      </c>
      <c r="C69" s="117">
        <v>9258.9229999999989</v>
      </c>
      <c r="D69" s="117">
        <v>3465.8843550666675</v>
      </c>
      <c r="E69" s="118" t="s">
        <v>4</v>
      </c>
      <c r="F69" s="76">
        <f t="shared" si="10"/>
        <v>3465.8843550666675</v>
      </c>
      <c r="G69" s="117">
        <v>4077.3869999999997</v>
      </c>
      <c r="H69" s="76">
        <f t="shared" si="11"/>
        <v>16802.194355066666</v>
      </c>
      <c r="I69" s="117">
        <v>137.33626000000001</v>
      </c>
      <c r="J69" s="117">
        <f t="shared" si="12"/>
        <v>139.55760447686771</v>
      </c>
      <c r="K69" s="118" t="s">
        <v>4</v>
      </c>
      <c r="L69" s="117">
        <v>24.487000000000002</v>
      </c>
      <c r="M69" s="117">
        <v>4152.0149999999994</v>
      </c>
      <c r="N69" s="117">
        <v>12348.798490589799</v>
      </c>
      <c r="O69" s="76">
        <f t="shared" si="15"/>
        <v>23081.866337551026</v>
      </c>
      <c r="P69" s="250">
        <f t="shared" si="14"/>
        <v>69.20661409645318</v>
      </c>
      <c r="Q69" s="185"/>
    </row>
    <row r="70" spans="1:17" ht="14.4" customHeight="1" thickBot="1" x14ac:dyDescent="0.3">
      <c r="A70" s="229">
        <v>2023</v>
      </c>
      <c r="B70" s="230">
        <v>335.16093799999999</v>
      </c>
      <c r="C70" s="248">
        <v>9166.6820000000007</v>
      </c>
      <c r="D70" s="248">
        <v>3534.1560068548933</v>
      </c>
      <c r="E70" s="249" t="s">
        <v>4</v>
      </c>
      <c r="F70" s="231">
        <f t="shared" si="10"/>
        <v>3534.1560068548933</v>
      </c>
      <c r="G70" s="248">
        <v>4152.0149999999994</v>
      </c>
      <c r="H70" s="231">
        <f t="shared" si="11"/>
        <v>16852.853006854893</v>
      </c>
      <c r="I70" s="248">
        <v>276.36498</v>
      </c>
      <c r="J70" s="248">
        <f t="shared" si="12"/>
        <v>77.657226292591076</v>
      </c>
      <c r="K70" s="249" t="s">
        <v>4</v>
      </c>
      <c r="L70" s="248">
        <v>22.352</v>
      </c>
      <c r="M70" s="248">
        <v>4210.7709999999997</v>
      </c>
      <c r="N70" s="248">
        <v>12265.707800562301</v>
      </c>
      <c r="O70" s="231">
        <f t="shared" si="15"/>
        <v>22926.556636565048</v>
      </c>
      <c r="P70" s="245">
        <f t="shared" si="14"/>
        <v>68.404620100941031</v>
      </c>
    </row>
    <row r="71" spans="1:17" ht="15" customHeight="1" thickTop="1" x14ac:dyDescent="0.25">
      <c r="A71" s="25" t="s">
        <v>3</v>
      </c>
      <c r="E71" s="12"/>
      <c r="F71" s="12"/>
      <c r="G71" s="12"/>
      <c r="H71" s="12"/>
      <c r="L71" s="12"/>
      <c r="M71" s="12"/>
      <c r="N71" s="12"/>
    </row>
    <row r="72" spans="1:17" ht="15" customHeight="1" x14ac:dyDescent="0.25">
      <c r="A72" s="227" t="s">
        <v>91</v>
      </c>
      <c r="L72" s="12"/>
      <c r="M72" s="12"/>
      <c r="N72" s="12"/>
    </row>
    <row r="73" spans="1:17" ht="15" customHeight="1" x14ac:dyDescent="0.25">
      <c r="A73" s="228" t="s">
        <v>60</v>
      </c>
    </row>
    <row r="74" spans="1:17" ht="15" customHeight="1" x14ac:dyDescent="0.25">
      <c r="A74" s="228" t="s">
        <v>61</v>
      </c>
    </row>
    <row r="75" spans="1:17" ht="15" customHeight="1" x14ac:dyDescent="0.25">
      <c r="A75" s="228" t="s">
        <v>62</v>
      </c>
    </row>
    <row r="76" spans="1:17" ht="15" customHeight="1" x14ac:dyDescent="0.25">
      <c r="A76" s="228" t="s">
        <v>63</v>
      </c>
    </row>
    <row r="77" spans="1:17" ht="15" customHeight="1" x14ac:dyDescent="0.25">
      <c r="A77" s="228" t="s">
        <v>64</v>
      </c>
    </row>
    <row r="78" spans="1:17" ht="15" customHeight="1" x14ac:dyDescent="0.25">
      <c r="A78" s="228" t="s">
        <v>65</v>
      </c>
    </row>
    <row r="79" spans="1:17" ht="15" customHeight="1" x14ac:dyDescent="0.25">
      <c r="A79" s="228" t="s">
        <v>66</v>
      </c>
    </row>
    <row r="80" spans="1:17" ht="15" customHeight="1" x14ac:dyDescent="0.25">
      <c r="A80" s="25" t="s">
        <v>92</v>
      </c>
    </row>
  </sheetData>
  <phoneticPr fontId="4" type="noConversion"/>
  <printOptions horizontalCentered="1" verticalCentered="1"/>
  <pageMargins left="0.25" right="0.25" top="0.75" bottom="0.75" header="0" footer="0"/>
  <pageSetup scale="97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HY94"/>
  <sheetViews>
    <sheetView showOutlineSymbol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29" width="12.6640625" style="4" customWidth="1"/>
    <col min="30" max="30" width="12.6640625" style="5" customWidth="1"/>
    <col min="31" max="16384" width="12.6640625" style="6"/>
  </cols>
  <sheetData>
    <row r="1" spans="1:233" s="27" customFormat="1" ht="16.95" customHeight="1" thickBot="1" x14ac:dyDescent="0.3">
      <c r="A1" s="297" t="s">
        <v>48</v>
      </c>
      <c r="B1" s="91"/>
      <c r="C1" s="51"/>
      <c r="D1" s="50"/>
      <c r="E1" s="51"/>
      <c r="F1" s="50"/>
      <c r="G1" s="51"/>
      <c r="H1" s="50"/>
      <c r="I1" s="51"/>
      <c r="J1" s="50"/>
      <c r="K1" s="51"/>
      <c r="L1" s="50"/>
      <c r="M1" s="51"/>
      <c r="N1" s="51"/>
      <c r="O1" s="50"/>
      <c r="P1" s="51"/>
      <c r="Q1" s="51"/>
      <c r="R1" s="50"/>
      <c r="S1" s="51"/>
      <c r="T1" s="51"/>
      <c r="U1" s="50"/>
      <c r="V1" s="51"/>
      <c r="W1" s="50"/>
      <c r="X1" s="51"/>
      <c r="Y1" s="50"/>
      <c r="Z1" s="51"/>
      <c r="AA1" s="51"/>
      <c r="AB1" s="42"/>
      <c r="AC1" s="52" t="s">
        <v>46</v>
      </c>
      <c r="AD1" s="7"/>
    </row>
    <row r="2" spans="1:233" ht="18" customHeight="1" thickTop="1" x14ac:dyDescent="0.25">
      <c r="A2" s="258"/>
      <c r="B2" s="54"/>
      <c r="C2" s="56" t="s">
        <v>13</v>
      </c>
      <c r="D2" s="9"/>
      <c r="E2" s="9"/>
      <c r="F2" s="8"/>
      <c r="G2" s="9"/>
      <c r="H2" s="9"/>
      <c r="I2" s="8"/>
      <c r="J2" s="9"/>
      <c r="K2" s="9"/>
      <c r="L2" s="56" t="s">
        <v>34</v>
      </c>
      <c r="M2" s="9"/>
      <c r="N2" s="9"/>
      <c r="O2" s="8"/>
      <c r="P2" s="9"/>
      <c r="Q2" s="9"/>
      <c r="R2" s="8"/>
      <c r="S2" s="9"/>
      <c r="T2" s="9"/>
      <c r="U2" s="298" t="s">
        <v>33</v>
      </c>
      <c r="V2" s="281"/>
      <c r="W2" s="282"/>
      <c r="X2" s="281"/>
      <c r="Y2" s="283"/>
      <c r="Z2" s="282"/>
      <c r="AA2" s="281"/>
      <c r="AB2" s="282"/>
      <c r="AC2" s="281"/>
      <c r="AD2" s="185"/>
    </row>
    <row r="3" spans="1:233" ht="30" customHeight="1" x14ac:dyDescent="0.25">
      <c r="A3" s="258" t="s">
        <v>0</v>
      </c>
      <c r="B3" s="54" t="s">
        <v>73</v>
      </c>
      <c r="C3" s="144" t="s">
        <v>14</v>
      </c>
      <c r="D3" s="145"/>
      <c r="E3" s="146"/>
      <c r="F3" s="144" t="s">
        <v>16</v>
      </c>
      <c r="G3" s="145"/>
      <c r="H3" s="146"/>
      <c r="I3" s="260" t="s">
        <v>107</v>
      </c>
      <c r="J3" s="145"/>
      <c r="K3" s="146"/>
      <c r="L3" s="144" t="s">
        <v>17</v>
      </c>
      <c r="M3" s="13"/>
      <c r="N3" s="14"/>
      <c r="O3" s="144" t="s">
        <v>18</v>
      </c>
      <c r="P3" s="13"/>
      <c r="Q3" s="14"/>
      <c r="R3" s="144" t="s">
        <v>19</v>
      </c>
      <c r="S3" s="13"/>
      <c r="T3" s="14"/>
      <c r="U3" s="149"/>
      <c r="V3" s="148"/>
      <c r="W3" s="147"/>
      <c r="X3" s="48"/>
      <c r="Y3" s="147"/>
      <c r="Z3" s="147"/>
      <c r="AA3" s="147"/>
      <c r="AB3" s="147"/>
      <c r="AC3" s="147"/>
      <c r="AD3" s="185"/>
    </row>
    <row r="4" spans="1:233" ht="45" customHeight="1" x14ac:dyDescent="0.25">
      <c r="A4" s="258"/>
      <c r="B4" s="54"/>
      <c r="C4" s="107" t="s">
        <v>49</v>
      </c>
      <c r="D4" s="107" t="s">
        <v>50</v>
      </c>
      <c r="E4" s="58" t="s">
        <v>1</v>
      </c>
      <c r="F4" s="107" t="s">
        <v>49</v>
      </c>
      <c r="G4" s="107" t="s">
        <v>50</v>
      </c>
      <c r="H4" s="58" t="s">
        <v>1</v>
      </c>
      <c r="I4" s="107" t="s">
        <v>49</v>
      </c>
      <c r="J4" s="107" t="s">
        <v>50</v>
      </c>
      <c r="K4" s="58" t="s">
        <v>1</v>
      </c>
      <c r="L4" s="107" t="s">
        <v>49</v>
      </c>
      <c r="M4" s="107" t="s">
        <v>50</v>
      </c>
      <c r="N4" s="58" t="s">
        <v>1</v>
      </c>
      <c r="O4" s="107" t="s">
        <v>49</v>
      </c>
      <c r="P4" s="107" t="s">
        <v>50</v>
      </c>
      <c r="Q4" s="58" t="s">
        <v>1</v>
      </c>
      <c r="R4" s="107" t="s">
        <v>49</v>
      </c>
      <c r="S4" s="107" t="s">
        <v>50</v>
      </c>
      <c r="T4" s="58" t="s">
        <v>1</v>
      </c>
      <c r="U4" s="286" t="s">
        <v>108</v>
      </c>
      <c r="V4" s="284"/>
      <c r="W4" s="287"/>
      <c r="X4" s="288" t="s">
        <v>108</v>
      </c>
      <c r="Y4" s="253"/>
      <c r="Z4" s="253"/>
      <c r="AA4" s="288" t="s">
        <v>25</v>
      </c>
      <c r="AB4" s="253"/>
      <c r="AC4" s="285"/>
      <c r="AD4" s="185"/>
    </row>
    <row r="5" spans="1:233" ht="33" customHeight="1" x14ac:dyDescent="0.2">
      <c r="A5" s="258"/>
      <c r="B5" s="54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07" t="s">
        <v>49</v>
      </c>
      <c r="V5" s="107" t="s">
        <v>50</v>
      </c>
      <c r="W5" s="107" t="s">
        <v>1</v>
      </c>
      <c r="X5" s="107" t="s">
        <v>49</v>
      </c>
      <c r="Y5" s="107" t="s">
        <v>50</v>
      </c>
      <c r="Z5" s="107" t="s">
        <v>1</v>
      </c>
      <c r="AA5" s="107" t="s">
        <v>49</v>
      </c>
      <c r="AB5" s="107" t="s">
        <v>50</v>
      </c>
      <c r="AC5" s="190" t="s">
        <v>1</v>
      </c>
      <c r="AD5" s="191"/>
    </row>
    <row r="6" spans="1:233" ht="15" customHeight="1" x14ac:dyDescent="0.25">
      <c r="A6" s="66"/>
      <c r="B6" s="64" t="s">
        <v>29</v>
      </c>
      <c r="C6" s="278" t="s">
        <v>119</v>
      </c>
      <c r="D6" s="279"/>
      <c r="E6" s="279"/>
      <c r="F6" s="279"/>
      <c r="G6" s="279"/>
      <c r="H6" s="279"/>
      <c r="I6" s="279"/>
      <c r="J6" s="279"/>
      <c r="K6" s="278"/>
      <c r="L6" s="279"/>
      <c r="M6" s="279"/>
      <c r="N6" s="279"/>
      <c r="O6" s="279"/>
      <c r="P6" s="279"/>
      <c r="Q6" s="279"/>
      <c r="R6" s="279"/>
      <c r="S6" s="279"/>
      <c r="T6" s="280"/>
      <c r="U6" s="278" t="s">
        <v>84</v>
      </c>
      <c r="V6" s="278"/>
      <c r="W6" s="280"/>
      <c r="X6" s="278" t="s">
        <v>85</v>
      </c>
      <c r="Y6" s="278"/>
      <c r="Z6" s="280"/>
      <c r="AA6" s="278" t="s">
        <v>86</v>
      </c>
      <c r="AB6" s="278"/>
      <c r="AC6" s="279"/>
      <c r="AD6" s="192" t="s">
        <v>2</v>
      </c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</row>
    <row r="7" spans="1:233" ht="13.95" customHeight="1" x14ac:dyDescent="0.25">
      <c r="A7" s="67">
        <v>1967</v>
      </c>
      <c r="B7" s="68">
        <v>198.71199999999999</v>
      </c>
      <c r="C7" s="69">
        <v>3</v>
      </c>
      <c r="D7" s="90" t="s">
        <v>4</v>
      </c>
      <c r="E7" s="69">
        <f>SUM(C7,D7)</f>
        <v>3</v>
      </c>
      <c r="F7" s="90" t="s">
        <v>4</v>
      </c>
      <c r="G7" s="90" t="s">
        <v>4</v>
      </c>
      <c r="H7" s="90" t="s">
        <v>4</v>
      </c>
      <c r="I7" s="69">
        <v>3</v>
      </c>
      <c r="J7" s="90" t="s">
        <v>4</v>
      </c>
      <c r="K7" s="69">
        <f>SUM(I7,J7)</f>
        <v>3</v>
      </c>
      <c r="L7" s="90" t="s">
        <v>4</v>
      </c>
      <c r="M7" s="90" t="s">
        <v>4</v>
      </c>
      <c r="N7" s="200" t="s">
        <v>4</v>
      </c>
      <c r="O7" s="90" t="s">
        <v>4</v>
      </c>
      <c r="P7" s="90" t="s">
        <v>4</v>
      </c>
      <c r="Q7" s="201" t="s">
        <v>4</v>
      </c>
      <c r="R7" s="90" t="s">
        <v>4</v>
      </c>
      <c r="S7" s="90" t="s">
        <v>4</v>
      </c>
      <c r="T7" s="200" t="s">
        <v>4</v>
      </c>
      <c r="U7" s="70">
        <f>I7-SUM(L7,O7,R7)</f>
        <v>3</v>
      </c>
      <c r="V7" s="200" t="s">
        <v>4</v>
      </c>
      <c r="W7" s="69">
        <f>SUM(U7,V7)</f>
        <v>3</v>
      </c>
      <c r="X7" s="69">
        <f>U7*2</f>
        <v>6</v>
      </c>
      <c r="Y7" s="200" t="s">
        <v>4</v>
      </c>
      <c r="Z7" s="69">
        <f>SUM(X7,Y7)</f>
        <v>6</v>
      </c>
      <c r="AA7" s="69">
        <f>X7/B7</f>
        <v>3.0194452272635775E-2</v>
      </c>
      <c r="AB7" s="200" t="s">
        <v>4</v>
      </c>
      <c r="AC7" s="180">
        <f>SUM(AA7,AB7)</f>
        <v>3.0194452272635775E-2</v>
      </c>
      <c r="AD7" s="185"/>
    </row>
    <row r="8" spans="1:233" ht="13.95" customHeight="1" x14ac:dyDescent="0.25">
      <c r="A8" s="67">
        <v>1968</v>
      </c>
      <c r="B8" s="68">
        <v>200.70599999999999</v>
      </c>
      <c r="C8" s="69">
        <v>15</v>
      </c>
      <c r="D8" s="90" t="s">
        <v>4</v>
      </c>
      <c r="E8" s="69">
        <f t="shared" ref="E8:E40" si="0">SUM(C8,D8)</f>
        <v>15</v>
      </c>
      <c r="F8" s="90" t="s">
        <v>4</v>
      </c>
      <c r="G8" s="90" t="s">
        <v>4</v>
      </c>
      <c r="H8" s="90" t="s">
        <v>4</v>
      </c>
      <c r="I8" s="69">
        <v>15</v>
      </c>
      <c r="J8" s="90" t="s">
        <v>4</v>
      </c>
      <c r="K8" s="69">
        <f>SUM(I8,J8)</f>
        <v>15</v>
      </c>
      <c r="L8" s="90" t="s">
        <v>4</v>
      </c>
      <c r="M8" s="90" t="s">
        <v>4</v>
      </c>
      <c r="N8" s="200" t="s">
        <v>4</v>
      </c>
      <c r="O8" s="90" t="s">
        <v>4</v>
      </c>
      <c r="P8" s="90" t="s">
        <v>4</v>
      </c>
      <c r="Q8" s="201" t="s">
        <v>4</v>
      </c>
      <c r="R8" s="90" t="s">
        <v>4</v>
      </c>
      <c r="S8" s="90" t="s">
        <v>4</v>
      </c>
      <c r="T8" s="200" t="s">
        <v>4</v>
      </c>
      <c r="U8" s="69">
        <f t="shared" ref="U8:U33" si="1">I8-SUM(L8,O8,R8)</f>
        <v>15</v>
      </c>
      <c r="V8" s="200" t="s">
        <v>4</v>
      </c>
      <c r="W8" s="69">
        <f t="shared" ref="W8:W33" si="2">SUM(U8,V8)</f>
        <v>15</v>
      </c>
      <c r="X8" s="69">
        <f t="shared" ref="X8:X33" si="3">U8*2</f>
        <v>30</v>
      </c>
      <c r="Y8" s="200" t="s">
        <v>4</v>
      </c>
      <c r="Z8" s="69">
        <f t="shared" ref="Z8:Z33" si="4">SUM(X8,Y8)</f>
        <v>30</v>
      </c>
      <c r="AA8" s="69">
        <f t="shared" ref="AA8:AA33" si="5">X8/B8</f>
        <v>0.14947236256016264</v>
      </c>
      <c r="AB8" s="200" t="s">
        <v>4</v>
      </c>
      <c r="AC8" s="180">
        <f t="shared" ref="AC8:AC33" si="6">SUM(AA8,AB8)</f>
        <v>0.14947236256016264</v>
      </c>
      <c r="AD8" s="185"/>
    </row>
    <row r="9" spans="1:233" ht="13.95" customHeight="1" x14ac:dyDescent="0.25">
      <c r="A9" s="67">
        <v>1969</v>
      </c>
      <c r="B9" s="68">
        <v>202.67699999999999</v>
      </c>
      <c r="C9" s="69">
        <v>33</v>
      </c>
      <c r="D9" s="90" t="s">
        <v>4</v>
      </c>
      <c r="E9" s="69">
        <f t="shared" si="0"/>
        <v>33</v>
      </c>
      <c r="F9" s="90" t="s">
        <v>4</v>
      </c>
      <c r="G9" s="90" t="s">
        <v>4</v>
      </c>
      <c r="H9" s="90" t="s">
        <v>4</v>
      </c>
      <c r="I9" s="69">
        <v>33</v>
      </c>
      <c r="J9" s="90" t="s">
        <v>4</v>
      </c>
      <c r="K9" s="69">
        <f t="shared" ref="K9:K33" si="7">SUM(I9,J9)</f>
        <v>33</v>
      </c>
      <c r="L9" s="90" t="s">
        <v>4</v>
      </c>
      <c r="M9" s="90" t="s">
        <v>4</v>
      </c>
      <c r="N9" s="200" t="s">
        <v>4</v>
      </c>
      <c r="O9" s="90" t="s">
        <v>4</v>
      </c>
      <c r="P9" s="90" t="s">
        <v>4</v>
      </c>
      <c r="Q9" s="201" t="s">
        <v>4</v>
      </c>
      <c r="R9" s="90" t="s">
        <v>4</v>
      </c>
      <c r="S9" s="90" t="s">
        <v>4</v>
      </c>
      <c r="T9" s="200" t="s">
        <v>4</v>
      </c>
      <c r="U9" s="69">
        <f t="shared" si="1"/>
        <v>33</v>
      </c>
      <c r="V9" s="200" t="s">
        <v>4</v>
      </c>
      <c r="W9" s="69">
        <f t="shared" si="2"/>
        <v>33</v>
      </c>
      <c r="X9" s="69">
        <f t="shared" si="3"/>
        <v>66</v>
      </c>
      <c r="Y9" s="200" t="s">
        <v>4</v>
      </c>
      <c r="Z9" s="69">
        <f t="shared" si="4"/>
        <v>66</v>
      </c>
      <c r="AA9" s="69">
        <f t="shared" si="5"/>
        <v>0.32564129131573882</v>
      </c>
      <c r="AB9" s="200" t="s">
        <v>4</v>
      </c>
      <c r="AC9" s="180">
        <f t="shared" si="6"/>
        <v>0.32564129131573882</v>
      </c>
      <c r="AD9" s="185"/>
    </row>
    <row r="10" spans="1:233" ht="13.95" customHeight="1" x14ac:dyDescent="0.25">
      <c r="A10" s="67">
        <v>1970</v>
      </c>
      <c r="B10" s="68">
        <v>205.05199999999999</v>
      </c>
      <c r="C10" s="69">
        <v>57</v>
      </c>
      <c r="D10" s="90" t="s">
        <v>4</v>
      </c>
      <c r="E10" s="69">
        <f t="shared" si="0"/>
        <v>57</v>
      </c>
      <c r="F10" s="90" t="s">
        <v>4</v>
      </c>
      <c r="G10" s="90" t="s">
        <v>4</v>
      </c>
      <c r="H10" s="90" t="s">
        <v>4</v>
      </c>
      <c r="I10" s="69">
        <v>57</v>
      </c>
      <c r="J10" s="90" t="s">
        <v>4</v>
      </c>
      <c r="K10" s="69">
        <f t="shared" si="7"/>
        <v>57</v>
      </c>
      <c r="L10" s="90" t="s">
        <v>4</v>
      </c>
      <c r="M10" s="90" t="s">
        <v>4</v>
      </c>
      <c r="N10" s="200" t="s">
        <v>4</v>
      </c>
      <c r="O10" s="90" t="s">
        <v>4</v>
      </c>
      <c r="P10" s="90" t="s">
        <v>4</v>
      </c>
      <c r="Q10" s="201" t="s">
        <v>4</v>
      </c>
      <c r="R10" s="69">
        <v>0.81731179071873838</v>
      </c>
      <c r="S10" s="90" t="s">
        <v>4</v>
      </c>
      <c r="T10" s="69">
        <f t="shared" ref="T10:T33" si="8">SUM(R10,S10)</f>
        <v>0.81731179071873838</v>
      </c>
      <c r="U10" s="69">
        <f t="shared" si="1"/>
        <v>56.18268820928126</v>
      </c>
      <c r="V10" s="200" t="s">
        <v>4</v>
      </c>
      <c r="W10" s="69">
        <f t="shared" si="2"/>
        <v>56.18268820928126</v>
      </c>
      <c r="X10" s="69">
        <f t="shared" si="3"/>
        <v>112.36537641856252</v>
      </c>
      <c r="Y10" s="200" t="s">
        <v>4</v>
      </c>
      <c r="Z10" s="69">
        <f t="shared" si="4"/>
        <v>112.36537641856252</v>
      </c>
      <c r="AA10" s="69">
        <f t="shared" si="5"/>
        <v>0.54798478638863568</v>
      </c>
      <c r="AB10" s="200" t="s">
        <v>4</v>
      </c>
      <c r="AC10" s="180">
        <f t="shared" si="6"/>
        <v>0.54798478638863568</v>
      </c>
      <c r="AD10" s="189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</row>
    <row r="11" spans="1:233" ht="13.95" customHeight="1" x14ac:dyDescent="0.25">
      <c r="A11" s="71">
        <v>1971</v>
      </c>
      <c r="B11" s="72">
        <v>207.661</v>
      </c>
      <c r="C11" s="73">
        <v>87</v>
      </c>
      <c r="D11" s="114" t="s">
        <v>4</v>
      </c>
      <c r="E11" s="73">
        <f t="shared" si="0"/>
        <v>87</v>
      </c>
      <c r="F11" s="114" t="s">
        <v>4</v>
      </c>
      <c r="G11" s="114" t="s">
        <v>4</v>
      </c>
      <c r="H11" s="114" t="s">
        <v>4</v>
      </c>
      <c r="I11" s="73">
        <v>87</v>
      </c>
      <c r="J11" s="114" t="s">
        <v>4</v>
      </c>
      <c r="K11" s="73">
        <f t="shared" si="7"/>
        <v>87</v>
      </c>
      <c r="L11" s="114" t="s">
        <v>4</v>
      </c>
      <c r="M11" s="114" t="s">
        <v>4</v>
      </c>
      <c r="N11" s="202" t="s">
        <v>4</v>
      </c>
      <c r="O11" s="114" t="s">
        <v>4</v>
      </c>
      <c r="P11" s="114" t="s">
        <v>4</v>
      </c>
      <c r="Q11" s="203" t="s">
        <v>4</v>
      </c>
      <c r="R11" s="73">
        <v>1.3697578115196387</v>
      </c>
      <c r="S11" s="114" t="s">
        <v>4</v>
      </c>
      <c r="T11" s="73">
        <f t="shared" si="8"/>
        <v>1.3697578115196387</v>
      </c>
      <c r="U11" s="73">
        <f t="shared" si="1"/>
        <v>85.630242188480366</v>
      </c>
      <c r="V11" s="202" t="s">
        <v>4</v>
      </c>
      <c r="W11" s="73">
        <f t="shared" si="2"/>
        <v>85.630242188480366</v>
      </c>
      <c r="X11" s="73">
        <f t="shared" si="3"/>
        <v>171.26048437696073</v>
      </c>
      <c r="Y11" s="202" t="s">
        <v>4</v>
      </c>
      <c r="Z11" s="73">
        <f t="shared" si="4"/>
        <v>171.26048437696073</v>
      </c>
      <c r="AA11" s="73">
        <f t="shared" si="5"/>
        <v>0.82471183504346379</v>
      </c>
      <c r="AB11" s="202" t="s">
        <v>4</v>
      </c>
      <c r="AC11" s="179">
        <f t="shared" si="6"/>
        <v>0.82471183504346379</v>
      </c>
      <c r="AD11" s="189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</row>
    <row r="12" spans="1:233" ht="13.95" customHeight="1" x14ac:dyDescent="0.25">
      <c r="A12" s="71">
        <v>1972</v>
      </c>
      <c r="B12" s="72">
        <v>209.89599999999999</v>
      </c>
      <c r="C12" s="73">
        <v>123</v>
      </c>
      <c r="D12" s="114" t="s">
        <v>4</v>
      </c>
      <c r="E12" s="73">
        <f t="shared" si="0"/>
        <v>123</v>
      </c>
      <c r="F12" s="114" t="s">
        <v>4</v>
      </c>
      <c r="G12" s="114" t="s">
        <v>4</v>
      </c>
      <c r="H12" s="114" t="s">
        <v>4</v>
      </c>
      <c r="I12" s="73">
        <v>123</v>
      </c>
      <c r="J12" s="114" t="s">
        <v>4</v>
      </c>
      <c r="K12" s="73">
        <f t="shared" si="7"/>
        <v>123</v>
      </c>
      <c r="L12" s="114" t="s">
        <v>4</v>
      </c>
      <c r="M12" s="114" t="s">
        <v>4</v>
      </c>
      <c r="N12" s="202" t="s">
        <v>4</v>
      </c>
      <c r="O12" s="114" t="s">
        <v>4</v>
      </c>
      <c r="P12" s="114" t="s">
        <v>4</v>
      </c>
      <c r="Q12" s="203" t="s">
        <v>4</v>
      </c>
      <c r="R12" s="73">
        <v>1.8399643268423196</v>
      </c>
      <c r="S12" s="114" t="s">
        <v>4</v>
      </c>
      <c r="T12" s="73">
        <f t="shared" si="8"/>
        <v>1.8399643268423196</v>
      </c>
      <c r="U12" s="73">
        <f t="shared" si="1"/>
        <v>121.16003567315768</v>
      </c>
      <c r="V12" s="202" t="s">
        <v>4</v>
      </c>
      <c r="W12" s="73">
        <f t="shared" si="2"/>
        <v>121.16003567315768</v>
      </c>
      <c r="X12" s="73">
        <f t="shared" si="3"/>
        <v>242.32007134631536</v>
      </c>
      <c r="Y12" s="202" t="s">
        <v>4</v>
      </c>
      <c r="Z12" s="73">
        <f t="shared" si="4"/>
        <v>242.32007134631536</v>
      </c>
      <c r="AA12" s="73">
        <f t="shared" si="5"/>
        <v>1.1544768425616276</v>
      </c>
      <c r="AB12" s="202" t="s">
        <v>4</v>
      </c>
      <c r="AC12" s="179">
        <f t="shared" si="6"/>
        <v>1.1544768425616276</v>
      </c>
      <c r="AD12" s="189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</row>
    <row r="13" spans="1:233" ht="13.95" customHeight="1" x14ac:dyDescent="0.25">
      <c r="A13" s="71">
        <v>1973</v>
      </c>
      <c r="B13" s="72">
        <v>211.90899999999999</v>
      </c>
      <c r="C13" s="73">
        <v>222</v>
      </c>
      <c r="D13" s="114" t="s">
        <v>4</v>
      </c>
      <c r="E13" s="73">
        <f t="shared" si="0"/>
        <v>222</v>
      </c>
      <c r="F13" s="114" t="s">
        <v>4</v>
      </c>
      <c r="G13" s="114" t="s">
        <v>4</v>
      </c>
      <c r="H13" s="114" t="s">
        <v>4</v>
      </c>
      <c r="I13" s="73">
        <v>222</v>
      </c>
      <c r="J13" s="114" t="s">
        <v>4</v>
      </c>
      <c r="K13" s="73">
        <f t="shared" si="7"/>
        <v>222</v>
      </c>
      <c r="L13" s="114" t="s">
        <v>4</v>
      </c>
      <c r="M13" s="114" t="s">
        <v>4</v>
      </c>
      <c r="N13" s="202" t="s">
        <v>4</v>
      </c>
      <c r="O13" s="114" t="s">
        <v>4</v>
      </c>
      <c r="P13" s="114" t="s">
        <v>4</v>
      </c>
      <c r="Q13" s="203" t="s">
        <v>4</v>
      </c>
      <c r="R13" s="73">
        <v>3.5068438955983599</v>
      </c>
      <c r="S13" s="114" t="s">
        <v>4</v>
      </c>
      <c r="T13" s="73">
        <f t="shared" si="8"/>
        <v>3.5068438955983599</v>
      </c>
      <c r="U13" s="73">
        <f t="shared" si="1"/>
        <v>218.49315610440163</v>
      </c>
      <c r="V13" s="202" t="s">
        <v>4</v>
      </c>
      <c r="W13" s="73">
        <f t="shared" si="2"/>
        <v>218.49315610440163</v>
      </c>
      <c r="X13" s="73">
        <f t="shared" si="3"/>
        <v>436.98631220880327</v>
      </c>
      <c r="Y13" s="202" t="s">
        <v>4</v>
      </c>
      <c r="Z13" s="73">
        <f t="shared" si="4"/>
        <v>436.98631220880327</v>
      </c>
      <c r="AA13" s="73">
        <f t="shared" si="5"/>
        <v>2.0621413541133378</v>
      </c>
      <c r="AB13" s="202" t="s">
        <v>4</v>
      </c>
      <c r="AC13" s="179">
        <f t="shared" si="6"/>
        <v>2.0621413541133378</v>
      </c>
      <c r="AD13" s="189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</row>
    <row r="14" spans="1:233" ht="13.95" customHeight="1" x14ac:dyDescent="0.25">
      <c r="A14" s="71">
        <v>1974</v>
      </c>
      <c r="B14" s="72">
        <v>213.85400000000001</v>
      </c>
      <c r="C14" s="73">
        <v>299</v>
      </c>
      <c r="D14" s="114" t="s">
        <v>4</v>
      </c>
      <c r="E14" s="73">
        <f t="shared" si="0"/>
        <v>299</v>
      </c>
      <c r="F14" s="114" t="s">
        <v>4</v>
      </c>
      <c r="G14" s="114" t="s">
        <v>4</v>
      </c>
      <c r="H14" s="114" t="s">
        <v>4</v>
      </c>
      <c r="I14" s="73">
        <v>299</v>
      </c>
      <c r="J14" s="114" t="s">
        <v>4</v>
      </c>
      <c r="K14" s="73">
        <f t="shared" si="7"/>
        <v>299</v>
      </c>
      <c r="L14" s="114" t="s">
        <v>4</v>
      </c>
      <c r="M14" s="114" t="s">
        <v>4</v>
      </c>
      <c r="N14" s="202" t="s">
        <v>4</v>
      </c>
      <c r="O14" s="114" t="s">
        <v>4</v>
      </c>
      <c r="P14" s="114" t="s">
        <v>4</v>
      </c>
      <c r="Q14" s="203" t="s">
        <v>4</v>
      </c>
      <c r="R14" s="73">
        <v>3.6079856075859591</v>
      </c>
      <c r="S14" s="114" t="s">
        <v>4</v>
      </c>
      <c r="T14" s="73">
        <f t="shared" si="8"/>
        <v>3.6079856075859591</v>
      </c>
      <c r="U14" s="73">
        <f t="shared" si="1"/>
        <v>295.39201439241407</v>
      </c>
      <c r="V14" s="202" t="s">
        <v>4</v>
      </c>
      <c r="W14" s="73">
        <f t="shared" si="2"/>
        <v>295.39201439241407</v>
      </c>
      <c r="X14" s="73">
        <f t="shared" si="3"/>
        <v>590.78402878482814</v>
      </c>
      <c r="Y14" s="202" t="s">
        <v>4</v>
      </c>
      <c r="Z14" s="73">
        <f t="shared" si="4"/>
        <v>590.78402878482814</v>
      </c>
      <c r="AA14" s="73">
        <f t="shared" si="5"/>
        <v>2.7625577673778752</v>
      </c>
      <c r="AB14" s="202" t="s">
        <v>4</v>
      </c>
      <c r="AC14" s="179">
        <f t="shared" si="6"/>
        <v>2.7625577673778752</v>
      </c>
      <c r="AD14" s="189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</row>
    <row r="15" spans="1:233" ht="13.95" customHeight="1" x14ac:dyDescent="0.25">
      <c r="A15" s="71">
        <v>1975</v>
      </c>
      <c r="B15" s="72">
        <v>215.97300000000001</v>
      </c>
      <c r="C15" s="73">
        <v>532</v>
      </c>
      <c r="D15" s="114" t="s">
        <v>4</v>
      </c>
      <c r="E15" s="73">
        <f t="shared" si="0"/>
        <v>532</v>
      </c>
      <c r="F15" s="114" t="s">
        <v>4</v>
      </c>
      <c r="G15" s="114" t="s">
        <v>4</v>
      </c>
      <c r="H15" s="114" t="s">
        <v>4</v>
      </c>
      <c r="I15" s="73">
        <v>532</v>
      </c>
      <c r="J15" s="114" t="s">
        <v>4</v>
      </c>
      <c r="K15" s="73">
        <f t="shared" si="7"/>
        <v>532</v>
      </c>
      <c r="L15" s="73">
        <v>0.35499999999999998</v>
      </c>
      <c r="M15" s="114" t="s">
        <v>4</v>
      </c>
      <c r="N15" s="73">
        <f t="shared" ref="N15:N33" si="9">SUM(L15,M15)</f>
        <v>0.35499999999999998</v>
      </c>
      <c r="O15" s="114" t="s">
        <v>4</v>
      </c>
      <c r="P15" s="114" t="s">
        <v>4</v>
      </c>
      <c r="Q15" s="203" t="s">
        <v>4</v>
      </c>
      <c r="R15" s="73">
        <v>4.76</v>
      </c>
      <c r="S15" s="114" t="s">
        <v>4</v>
      </c>
      <c r="T15" s="73">
        <f t="shared" si="8"/>
        <v>4.76</v>
      </c>
      <c r="U15" s="73">
        <f t="shared" si="1"/>
        <v>526.88499999999999</v>
      </c>
      <c r="V15" s="202" t="s">
        <v>4</v>
      </c>
      <c r="W15" s="73">
        <f t="shared" si="2"/>
        <v>526.88499999999999</v>
      </c>
      <c r="X15" s="73">
        <f t="shared" si="3"/>
        <v>1053.77</v>
      </c>
      <c r="Y15" s="202" t="s">
        <v>4</v>
      </c>
      <c r="Z15" s="73">
        <f t="shared" si="4"/>
        <v>1053.77</v>
      </c>
      <c r="AA15" s="73">
        <f t="shared" si="5"/>
        <v>4.8791747116537714</v>
      </c>
      <c r="AB15" s="202" t="s">
        <v>4</v>
      </c>
      <c r="AC15" s="179">
        <f t="shared" si="6"/>
        <v>4.8791747116537714</v>
      </c>
      <c r="AD15" s="189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</row>
    <row r="16" spans="1:233" ht="13.95" customHeight="1" x14ac:dyDescent="0.25">
      <c r="A16" s="67">
        <v>1976</v>
      </c>
      <c r="B16" s="68">
        <v>218.035</v>
      </c>
      <c r="C16" s="69">
        <v>787</v>
      </c>
      <c r="D16" s="90" t="s">
        <v>4</v>
      </c>
      <c r="E16" s="69">
        <f t="shared" si="0"/>
        <v>787</v>
      </c>
      <c r="F16" s="90" t="s">
        <v>4</v>
      </c>
      <c r="G16" s="90" t="s">
        <v>4</v>
      </c>
      <c r="H16" s="90" t="s">
        <v>4</v>
      </c>
      <c r="I16" s="69">
        <v>787</v>
      </c>
      <c r="J16" s="90" t="s">
        <v>4</v>
      </c>
      <c r="K16" s="69">
        <f t="shared" si="7"/>
        <v>787</v>
      </c>
      <c r="L16" s="69">
        <v>1</v>
      </c>
      <c r="M16" s="90" t="s">
        <v>4</v>
      </c>
      <c r="N16" s="69">
        <f t="shared" si="9"/>
        <v>1</v>
      </c>
      <c r="O16" s="90" t="s">
        <v>4</v>
      </c>
      <c r="P16" s="90" t="s">
        <v>4</v>
      </c>
      <c r="Q16" s="201" t="s">
        <v>4</v>
      </c>
      <c r="R16" s="69">
        <v>3.7923594251843973</v>
      </c>
      <c r="S16" s="90" t="s">
        <v>4</v>
      </c>
      <c r="T16" s="69">
        <f t="shared" si="8"/>
        <v>3.7923594251843973</v>
      </c>
      <c r="U16" s="69">
        <f t="shared" si="1"/>
        <v>782.20764057481563</v>
      </c>
      <c r="V16" s="200" t="s">
        <v>4</v>
      </c>
      <c r="W16" s="69">
        <f t="shared" si="2"/>
        <v>782.20764057481563</v>
      </c>
      <c r="X16" s="69">
        <f t="shared" si="3"/>
        <v>1564.4152811496313</v>
      </c>
      <c r="Y16" s="200" t="s">
        <v>4</v>
      </c>
      <c r="Z16" s="69">
        <f t="shared" si="4"/>
        <v>1564.4152811496313</v>
      </c>
      <c r="AA16" s="69">
        <f t="shared" si="5"/>
        <v>7.1750649260422925</v>
      </c>
      <c r="AB16" s="200" t="s">
        <v>4</v>
      </c>
      <c r="AC16" s="180">
        <f t="shared" si="6"/>
        <v>7.1750649260422925</v>
      </c>
      <c r="AD16" s="189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</row>
    <row r="17" spans="1:233" ht="13.95" customHeight="1" x14ac:dyDescent="0.25">
      <c r="A17" s="67">
        <v>1977</v>
      </c>
      <c r="B17" s="68">
        <v>220.23899999999998</v>
      </c>
      <c r="C17" s="69">
        <v>1049</v>
      </c>
      <c r="D17" s="69">
        <v>15</v>
      </c>
      <c r="E17" s="69">
        <f t="shared" si="0"/>
        <v>1064</v>
      </c>
      <c r="F17" s="90" t="s">
        <v>4</v>
      </c>
      <c r="G17" s="90" t="s">
        <v>4</v>
      </c>
      <c r="H17" s="90" t="s">
        <v>4</v>
      </c>
      <c r="I17" s="69">
        <v>1049</v>
      </c>
      <c r="J17" s="69">
        <v>15</v>
      </c>
      <c r="K17" s="69">
        <f t="shared" si="7"/>
        <v>1064</v>
      </c>
      <c r="L17" s="69">
        <v>2.145</v>
      </c>
      <c r="M17" s="90" t="s">
        <v>4</v>
      </c>
      <c r="N17" s="69">
        <f t="shared" si="9"/>
        <v>2.145</v>
      </c>
      <c r="O17" s="90" t="s">
        <v>4</v>
      </c>
      <c r="P17" s="90" t="s">
        <v>4</v>
      </c>
      <c r="Q17" s="201" t="s">
        <v>4</v>
      </c>
      <c r="R17" s="69">
        <v>4.9576129798361634</v>
      </c>
      <c r="S17" s="90" t="s">
        <v>4</v>
      </c>
      <c r="T17" s="69">
        <f t="shared" si="8"/>
        <v>4.9576129798361634</v>
      </c>
      <c r="U17" s="69">
        <f t="shared" si="1"/>
        <v>1041.8973870201639</v>
      </c>
      <c r="V17" s="69">
        <f t="shared" ref="V17:V33" si="10">J17-SUM(M17,P17,S17)</f>
        <v>15</v>
      </c>
      <c r="W17" s="69">
        <f t="shared" si="2"/>
        <v>1056.8973870201639</v>
      </c>
      <c r="X17" s="69">
        <f t="shared" si="3"/>
        <v>2083.7947740403279</v>
      </c>
      <c r="Y17" s="69">
        <f t="shared" ref="Y17:Y33" si="11">V17*2</f>
        <v>30</v>
      </c>
      <c r="Z17" s="69">
        <f t="shared" si="4"/>
        <v>2113.7947740403279</v>
      </c>
      <c r="AA17" s="69">
        <f t="shared" si="5"/>
        <v>9.4615157807669306</v>
      </c>
      <c r="AB17" s="69">
        <f t="shared" ref="AB17:AB33" si="12">Y17/B17</f>
        <v>0.13621565662757279</v>
      </c>
      <c r="AC17" s="180">
        <f t="shared" si="6"/>
        <v>9.5977314373945042</v>
      </c>
      <c r="AD17" s="189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</row>
    <row r="18" spans="1:233" ht="13.95" customHeight="1" x14ac:dyDescent="0.25">
      <c r="A18" s="67">
        <v>1978</v>
      </c>
      <c r="B18" s="68">
        <v>222.58500000000001</v>
      </c>
      <c r="C18" s="69">
        <v>1108</v>
      </c>
      <c r="D18" s="69">
        <v>100</v>
      </c>
      <c r="E18" s="69">
        <f t="shared" si="0"/>
        <v>1208</v>
      </c>
      <c r="F18" s="90" t="s">
        <v>4</v>
      </c>
      <c r="G18" s="90" t="s">
        <v>4</v>
      </c>
      <c r="H18" s="90" t="s">
        <v>4</v>
      </c>
      <c r="I18" s="69">
        <v>1108</v>
      </c>
      <c r="J18" s="69">
        <v>100</v>
      </c>
      <c r="K18" s="69">
        <f t="shared" si="7"/>
        <v>1208</v>
      </c>
      <c r="L18" s="69">
        <v>3.7959999999999998</v>
      </c>
      <c r="M18" s="90" t="s">
        <v>4</v>
      </c>
      <c r="N18" s="69">
        <f t="shared" si="9"/>
        <v>3.7959999999999998</v>
      </c>
      <c r="O18" s="90" t="s">
        <v>4</v>
      </c>
      <c r="P18" s="90" t="s">
        <v>4</v>
      </c>
      <c r="Q18" s="201" t="s">
        <v>4</v>
      </c>
      <c r="R18" s="69">
        <v>5.1990940036952011</v>
      </c>
      <c r="S18" s="69">
        <v>0.67013731406072319</v>
      </c>
      <c r="T18" s="69">
        <f t="shared" si="8"/>
        <v>5.8692313177559239</v>
      </c>
      <c r="U18" s="69">
        <f t="shared" si="1"/>
        <v>1099.0049059963048</v>
      </c>
      <c r="V18" s="69">
        <f t="shared" si="10"/>
        <v>99.329862685939275</v>
      </c>
      <c r="W18" s="69">
        <f t="shared" si="2"/>
        <v>1198.3347686822442</v>
      </c>
      <c r="X18" s="69">
        <f t="shared" si="3"/>
        <v>2198.0098119926097</v>
      </c>
      <c r="Y18" s="69">
        <f t="shared" si="11"/>
        <v>198.65972537187855</v>
      </c>
      <c r="Z18" s="69">
        <f t="shared" si="4"/>
        <v>2396.6695373644884</v>
      </c>
      <c r="AA18" s="69">
        <f t="shared" si="5"/>
        <v>9.8749233416115629</v>
      </c>
      <c r="AB18" s="69">
        <f t="shared" si="12"/>
        <v>0.89251173875992784</v>
      </c>
      <c r="AC18" s="180">
        <f t="shared" si="6"/>
        <v>10.767435080371492</v>
      </c>
      <c r="AD18" s="189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</row>
    <row r="19" spans="1:233" ht="13.95" customHeight="1" x14ac:dyDescent="0.25">
      <c r="A19" s="67">
        <v>1979</v>
      </c>
      <c r="B19" s="68">
        <v>225.05500000000001</v>
      </c>
      <c r="C19" s="69">
        <v>1374</v>
      </c>
      <c r="D19" s="69">
        <v>300</v>
      </c>
      <c r="E19" s="69">
        <f t="shared" si="0"/>
        <v>1674</v>
      </c>
      <c r="F19" s="90" t="s">
        <v>4</v>
      </c>
      <c r="G19" s="90" t="s">
        <v>4</v>
      </c>
      <c r="H19" s="90" t="s">
        <v>4</v>
      </c>
      <c r="I19" s="69">
        <v>1374</v>
      </c>
      <c r="J19" s="69">
        <v>300</v>
      </c>
      <c r="K19" s="69">
        <f t="shared" si="7"/>
        <v>1674</v>
      </c>
      <c r="L19" s="69">
        <v>4.3760000000000003</v>
      </c>
      <c r="M19" s="90" t="s">
        <v>4</v>
      </c>
      <c r="N19" s="69">
        <f t="shared" si="9"/>
        <v>4.3760000000000003</v>
      </c>
      <c r="O19" s="90" t="s">
        <v>4</v>
      </c>
      <c r="P19" s="90" t="s">
        <v>4</v>
      </c>
      <c r="Q19" s="201" t="s">
        <v>4</v>
      </c>
      <c r="R19" s="69">
        <v>7.4676776224058337</v>
      </c>
      <c r="S19" s="69">
        <v>2.3534217159929045</v>
      </c>
      <c r="T19" s="69">
        <f t="shared" si="8"/>
        <v>9.8210993383987386</v>
      </c>
      <c r="U19" s="69">
        <f t="shared" si="1"/>
        <v>1362.1563223775943</v>
      </c>
      <c r="V19" s="69">
        <f t="shared" si="10"/>
        <v>297.64657828400709</v>
      </c>
      <c r="W19" s="69">
        <f t="shared" si="2"/>
        <v>1659.8029006616014</v>
      </c>
      <c r="X19" s="69">
        <f t="shared" si="3"/>
        <v>2724.3126447551886</v>
      </c>
      <c r="Y19" s="69">
        <f t="shared" si="11"/>
        <v>595.29315656801418</v>
      </c>
      <c r="Z19" s="69">
        <f t="shared" si="4"/>
        <v>3319.6058013232027</v>
      </c>
      <c r="AA19" s="69">
        <f t="shared" si="5"/>
        <v>12.105097175158022</v>
      </c>
      <c r="AB19" s="69">
        <f t="shared" si="12"/>
        <v>2.6451007823332704</v>
      </c>
      <c r="AC19" s="180">
        <f t="shared" si="6"/>
        <v>14.750197957491292</v>
      </c>
      <c r="AD19" s="189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</row>
    <row r="20" spans="1:233" ht="13.95" customHeight="1" x14ac:dyDescent="0.25">
      <c r="A20" s="67">
        <v>1980</v>
      </c>
      <c r="B20" s="68">
        <v>227.726</v>
      </c>
      <c r="C20" s="69">
        <v>1555</v>
      </c>
      <c r="D20" s="69">
        <v>626</v>
      </c>
      <c r="E20" s="69">
        <f t="shared" si="0"/>
        <v>2181</v>
      </c>
      <c r="F20" s="90" t="s">
        <v>4</v>
      </c>
      <c r="G20" s="90" t="s">
        <v>4</v>
      </c>
      <c r="H20" s="90" t="s">
        <v>4</v>
      </c>
      <c r="I20" s="69">
        <v>1555</v>
      </c>
      <c r="J20" s="69">
        <v>626</v>
      </c>
      <c r="K20" s="69">
        <f t="shared" si="7"/>
        <v>2181</v>
      </c>
      <c r="L20" s="69">
        <v>7.4089999999999998</v>
      </c>
      <c r="M20" s="90" t="s">
        <v>4</v>
      </c>
      <c r="N20" s="69">
        <f t="shared" si="9"/>
        <v>7.4089999999999998</v>
      </c>
      <c r="O20" s="69">
        <v>0.97499999999999998</v>
      </c>
      <c r="P20" s="90" t="s">
        <v>4</v>
      </c>
      <c r="Q20" s="69">
        <v>0.97499999999999998</v>
      </c>
      <c r="R20" s="69">
        <v>8.9975160611518348</v>
      </c>
      <c r="S20" s="69">
        <v>5.2641856127348907</v>
      </c>
      <c r="T20" s="69">
        <f t="shared" si="8"/>
        <v>14.261701673886726</v>
      </c>
      <c r="U20" s="69">
        <f t="shared" si="1"/>
        <v>1537.6184839388482</v>
      </c>
      <c r="V20" s="69">
        <f t="shared" si="10"/>
        <v>620.73581438726512</v>
      </c>
      <c r="W20" s="69">
        <f t="shared" si="2"/>
        <v>2158.3542983261132</v>
      </c>
      <c r="X20" s="69">
        <f t="shared" si="3"/>
        <v>3075.2369678776963</v>
      </c>
      <c r="Y20" s="69">
        <f t="shared" si="11"/>
        <v>1241.4716287745302</v>
      </c>
      <c r="Z20" s="69">
        <f t="shared" si="4"/>
        <v>4316.7085966522263</v>
      </c>
      <c r="AA20" s="69">
        <f t="shared" si="5"/>
        <v>13.504110061555098</v>
      </c>
      <c r="AB20" s="69">
        <f t="shared" si="12"/>
        <v>5.4516024906006795</v>
      </c>
      <c r="AC20" s="180">
        <f t="shared" si="6"/>
        <v>18.955712552155777</v>
      </c>
      <c r="AD20" s="189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</row>
    <row r="21" spans="1:233" ht="13.95" customHeight="1" x14ac:dyDescent="0.25">
      <c r="A21" s="71">
        <v>1981</v>
      </c>
      <c r="B21" s="72">
        <v>229.96600000000001</v>
      </c>
      <c r="C21" s="73">
        <v>1622</v>
      </c>
      <c r="D21" s="73">
        <v>1052</v>
      </c>
      <c r="E21" s="73">
        <f t="shared" si="0"/>
        <v>2674</v>
      </c>
      <c r="F21" s="73">
        <v>0.4</v>
      </c>
      <c r="G21" s="73">
        <v>0.6</v>
      </c>
      <c r="H21" s="73">
        <f t="shared" ref="H21:H33" si="13">SUM(F21,G21)</f>
        <v>1</v>
      </c>
      <c r="I21" s="73">
        <v>1622.4</v>
      </c>
      <c r="J21" s="73">
        <v>1052.5999999999999</v>
      </c>
      <c r="K21" s="73">
        <f t="shared" si="7"/>
        <v>2675</v>
      </c>
      <c r="L21" s="73">
        <v>6.2060000000000004</v>
      </c>
      <c r="M21" s="114" t="s">
        <v>4</v>
      </c>
      <c r="N21" s="73">
        <f t="shared" si="9"/>
        <v>6.2060000000000004</v>
      </c>
      <c r="O21" s="73">
        <v>1.508</v>
      </c>
      <c r="P21" s="114" t="s">
        <v>4</v>
      </c>
      <c r="Q21" s="73">
        <v>1.508</v>
      </c>
      <c r="R21" s="73">
        <v>23.410630500402462</v>
      </c>
      <c r="S21" s="73">
        <v>18.34521673069154</v>
      </c>
      <c r="T21" s="73">
        <f t="shared" si="8"/>
        <v>41.755847231094002</v>
      </c>
      <c r="U21" s="73">
        <f t="shared" si="1"/>
        <v>1591.2753694995977</v>
      </c>
      <c r="V21" s="73">
        <f t="shared" si="10"/>
        <v>1034.2547832693083</v>
      </c>
      <c r="W21" s="73">
        <f t="shared" si="2"/>
        <v>2625.5301527689062</v>
      </c>
      <c r="X21" s="73">
        <f t="shared" si="3"/>
        <v>3182.5507389991953</v>
      </c>
      <c r="Y21" s="73">
        <f t="shared" si="11"/>
        <v>2068.5095665386166</v>
      </c>
      <c r="Z21" s="73">
        <f t="shared" si="4"/>
        <v>5251.0603055378124</v>
      </c>
      <c r="AA21" s="73">
        <f t="shared" si="5"/>
        <v>13.839222924254869</v>
      </c>
      <c r="AB21" s="73">
        <f t="shared" si="12"/>
        <v>8.9948495279241989</v>
      </c>
      <c r="AC21" s="179">
        <f t="shared" si="6"/>
        <v>22.834072452179068</v>
      </c>
      <c r="AD21" s="189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</row>
    <row r="22" spans="1:233" ht="13.95" customHeight="1" x14ac:dyDescent="0.25">
      <c r="A22" s="71">
        <v>1982</v>
      </c>
      <c r="B22" s="72">
        <v>232.18799999999999</v>
      </c>
      <c r="C22" s="73">
        <v>1629.721</v>
      </c>
      <c r="D22" s="73">
        <v>1507.3579999999999</v>
      </c>
      <c r="E22" s="73">
        <f t="shared" si="0"/>
        <v>3137.0789999999997</v>
      </c>
      <c r="F22" s="73">
        <v>1.7370000000000001</v>
      </c>
      <c r="G22" s="73">
        <v>3.226</v>
      </c>
      <c r="H22" s="73">
        <f t="shared" si="13"/>
        <v>4.9630000000000001</v>
      </c>
      <c r="I22" s="73">
        <v>1631.4580000000001</v>
      </c>
      <c r="J22" s="73">
        <v>1510.5840000000001</v>
      </c>
      <c r="K22" s="73">
        <f t="shared" si="7"/>
        <v>3142.0420000000004</v>
      </c>
      <c r="L22" s="73">
        <v>1.014</v>
      </c>
      <c r="M22" s="114" t="s">
        <v>4</v>
      </c>
      <c r="N22" s="73">
        <f t="shared" si="9"/>
        <v>1.014</v>
      </c>
      <c r="O22" s="73">
        <v>3.7450000000000001</v>
      </c>
      <c r="P22" s="73">
        <v>0.41599999999999998</v>
      </c>
      <c r="Q22" s="73">
        <f t="shared" ref="Q22:Q33" si="14">SUM(O22,P22)</f>
        <v>4.1610000000000005</v>
      </c>
      <c r="R22" s="73">
        <v>22.546292021978758</v>
      </c>
      <c r="S22" s="73">
        <v>24.279431714653903</v>
      </c>
      <c r="T22" s="73">
        <f t="shared" si="8"/>
        <v>46.825723736632661</v>
      </c>
      <c r="U22" s="73">
        <f t="shared" si="1"/>
        <v>1604.1527079780212</v>
      </c>
      <c r="V22" s="73">
        <f t="shared" si="10"/>
        <v>1485.8885682853461</v>
      </c>
      <c r="W22" s="73">
        <f t="shared" si="2"/>
        <v>3090.0412762633673</v>
      </c>
      <c r="X22" s="73">
        <f t="shared" si="3"/>
        <v>3208.3054159560425</v>
      </c>
      <c r="Y22" s="73">
        <f t="shared" si="11"/>
        <v>2971.7771365706922</v>
      </c>
      <c r="Z22" s="73">
        <f t="shared" si="4"/>
        <v>6180.0825525267346</v>
      </c>
      <c r="AA22" s="73">
        <f t="shared" si="5"/>
        <v>13.817705548762394</v>
      </c>
      <c r="AB22" s="73">
        <f t="shared" si="12"/>
        <v>12.799012595701296</v>
      </c>
      <c r="AC22" s="179">
        <f t="shared" si="6"/>
        <v>26.61671814446369</v>
      </c>
      <c r="AD22" s="189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</row>
    <row r="23" spans="1:233" ht="13.95" customHeight="1" x14ac:dyDescent="0.25">
      <c r="A23" s="71">
        <v>1983</v>
      </c>
      <c r="B23" s="72">
        <v>234.30699999999999</v>
      </c>
      <c r="C23" s="73">
        <v>1673.0360000000001</v>
      </c>
      <c r="D23" s="73">
        <v>1967.998</v>
      </c>
      <c r="E23" s="73">
        <f t="shared" si="0"/>
        <v>3641.0340000000001</v>
      </c>
      <c r="F23" s="73">
        <v>23.776</v>
      </c>
      <c r="G23" s="73">
        <v>55.476999999999997</v>
      </c>
      <c r="H23" s="73">
        <f t="shared" si="13"/>
        <v>79.253</v>
      </c>
      <c r="I23" s="73">
        <v>1696.8120000000001</v>
      </c>
      <c r="J23" s="73">
        <v>2023.4750000000001</v>
      </c>
      <c r="K23" s="73">
        <f t="shared" si="7"/>
        <v>3720.2870000000003</v>
      </c>
      <c r="L23" s="73">
        <v>2.2589999999999999</v>
      </c>
      <c r="M23" s="114" t="s">
        <v>4</v>
      </c>
      <c r="N23" s="73">
        <f t="shared" si="9"/>
        <v>2.2589999999999999</v>
      </c>
      <c r="O23" s="73">
        <v>7.7830000000000004</v>
      </c>
      <c r="P23" s="73">
        <v>1.946</v>
      </c>
      <c r="Q23" s="73">
        <f t="shared" si="14"/>
        <v>9.729000000000001</v>
      </c>
      <c r="R23" s="73">
        <v>23.481999999999999</v>
      </c>
      <c r="S23" s="73">
        <v>29.454999999999998</v>
      </c>
      <c r="T23" s="73">
        <f t="shared" si="8"/>
        <v>52.936999999999998</v>
      </c>
      <c r="U23" s="73">
        <f t="shared" si="1"/>
        <v>1663.288</v>
      </c>
      <c r="V23" s="73">
        <f t="shared" si="10"/>
        <v>1992.0740000000001</v>
      </c>
      <c r="W23" s="73">
        <f t="shared" si="2"/>
        <v>3655.3620000000001</v>
      </c>
      <c r="X23" s="73">
        <f t="shared" si="3"/>
        <v>3326.576</v>
      </c>
      <c r="Y23" s="73">
        <f t="shared" si="11"/>
        <v>3984.1480000000001</v>
      </c>
      <c r="Z23" s="73">
        <f t="shared" si="4"/>
        <v>7310.7240000000002</v>
      </c>
      <c r="AA23" s="73">
        <f t="shared" si="5"/>
        <v>14.197510104264918</v>
      </c>
      <c r="AB23" s="73">
        <f t="shared" si="12"/>
        <v>17.003964883678254</v>
      </c>
      <c r="AC23" s="179">
        <f t="shared" si="6"/>
        <v>31.201474987943172</v>
      </c>
      <c r="AD23" s="189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</row>
    <row r="24" spans="1:233" ht="13.95" customHeight="1" x14ac:dyDescent="0.25">
      <c r="A24" s="71">
        <v>1984</v>
      </c>
      <c r="B24" s="72">
        <v>236.34800000000001</v>
      </c>
      <c r="C24" s="73">
        <v>1731.163</v>
      </c>
      <c r="D24" s="73">
        <v>2601.7449999999999</v>
      </c>
      <c r="E24" s="73">
        <f t="shared" si="0"/>
        <v>4332.9079999999994</v>
      </c>
      <c r="F24" s="73">
        <v>33.030999999999999</v>
      </c>
      <c r="G24" s="73">
        <v>99.093999999999994</v>
      </c>
      <c r="H24" s="73">
        <f t="shared" si="13"/>
        <v>132.125</v>
      </c>
      <c r="I24" s="73">
        <v>1764.194</v>
      </c>
      <c r="J24" s="73">
        <v>2700.8389999999999</v>
      </c>
      <c r="K24" s="73">
        <f t="shared" si="7"/>
        <v>4465.0329999999994</v>
      </c>
      <c r="L24" s="73">
        <v>4.1980000000000004</v>
      </c>
      <c r="M24" s="114" t="s">
        <v>4</v>
      </c>
      <c r="N24" s="73">
        <f t="shared" si="9"/>
        <v>4.1980000000000004</v>
      </c>
      <c r="O24" s="73">
        <v>10.835000000000001</v>
      </c>
      <c r="P24" s="73">
        <v>4.6440000000000001</v>
      </c>
      <c r="Q24" s="73">
        <f t="shared" si="14"/>
        <v>15.479000000000001</v>
      </c>
      <c r="R24" s="73">
        <v>19.137</v>
      </c>
      <c r="S24" s="73">
        <v>27.042000000000002</v>
      </c>
      <c r="T24" s="73">
        <f t="shared" si="8"/>
        <v>46.179000000000002</v>
      </c>
      <c r="U24" s="73">
        <f t="shared" si="1"/>
        <v>1730.0239999999999</v>
      </c>
      <c r="V24" s="73">
        <f t="shared" si="10"/>
        <v>2669.1529999999998</v>
      </c>
      <c r="W24" s="73">
        <f t="shared" si="2"/>
        <v>4399.1769999999997</v>
      </c>
      <c r="X24" s="73">
        <f t="shared" si="3"/>
        <v>3460.0479999999998</v>
      </c>
      <c r="Y24" s="73">
        <f t="shared" si="11"/>
        <v>5338.3059999999996</v>
      </c>
      <c r="Z24" s="73">
        <f t="shared" si="4"/>
        <v>8798.3539999999994</v>
      </c>
      <c r="AA24" s="73">
        <f t="shared" si="5"/>
        <v>14.639633083419364</v>
      </c>
      <c r="AB24" s="73">
        <f t="shared" si="12"/>
        <v>22.586634962005174</v>
      </c>
      <c r="AC24" s="179">
        <f t="shared" si="6"/>
        <v>37.22626804542454</v>
      </c>
      <c r="AD24" s="189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</row>
    <row r="25" spans="1:233" ht="13.95" customHeight="1" x14ac:dyDescent="0.25">
      <c r="A25" s="71">
        <v>1985</v>
      </c>
      <c r="B25" s="72">
        <v>238.46600000000001</v>
      </c>
      <c r="C25" s="73">
        <v>1839.442</v>
      </c>
      <c r="D25" s="73">
        <v>3422.107</v>
      </c>
      <c r="E25" s="73">
        <f t="shared" si="0"/>
        <v>5261.549</v>
      </c>
      <c r="F25" s="73">
        <v>37.438000000000002</v>
      </c>
      <c r="G25" s="73">
        <v>149.751</v>
      </c>
      <c r="H25" s="73">
        <f t="shared" si="13"/>
        <v>187.18900000000002</v>
      </c>
      <c r="I25" s="73">
        <v>1876.88</v>
      </c>
      <c r="J25" s="73">
        <v>3571.8580000000002</v>
      </c>
      <c r="K25" s="73">
        <f t="shared" si="7"/>
        <v>5448.7380000000003</v>
      </c>
      <c r="L25" s="73">
        <v>3.2120000000000002</v>
      </c>
      <c r="M25" s="114" t="s">
        <v>4</v>
      </c>
      <c r="N25" s="73">
        <f t="shared" si="9"/>
        <v>3.2120000000000002</v>
      </c>
      <c r="O25" s="73">
        <v>10.439</v>
      </c>
      <c r="P25" s="73">
        <v>8.5410000000000004</v>
      </c>
      <c r="Q25" s="73">
        <f t="shared" si="14"/>
        <v>18.98</v>
      </c>
      <c r="R25" s="73">
        <v>15.879</v>
      </c>
      <c r="S25" s="73">
        <v>24.786000000000001</v>
      </c>
      <c r="T25" s="73">
        <f t="shared" si="8"/>
        <v>40.664999999999999</v>
      </c>
      <c r="U25" s="73">
        <f t="shared" si="1"/>
        <v>1847.3500000000001</v>
      </c>
      <c r="V25" s="73">
        <f t="shared" si="10"/>
        <v>3538.5309999999999</v>
      </c>
      <c r="W25" s="73">
        <f t="shared" si="2"/>
        <v>5385.8810000000003</v>
      </c>
      <c r="X25" s="73">
        <f t="shared" si="3"/>
        <v>3694.7000000000003</v>
      </c>
      <c r="Y25" s="73">
        <f t="shared" si="11"/>
        <v>7077.0619999999999</v>
      </c>
      <c r="Z25" s="73">
        <f t="shared" si="4"/>
        <v>10771.762000000001</v>
      </c>
      <c r="AA25" s="73">
        <f t="shared" si="5"/>
        <v>15.493613345298701</v>
      </c>
      <c r="AB25" s="73">
        <f t="shared" si="12"/>
        <v>29.677446680029856</v>
      </c>
      <c r="AC25" s="179">
        <f t="shared" si="6"/>
        <v>45.171060025328558</v>
      </c>
      <c r="AD25" s="189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</row>
    <row r="26" spans="1:233" ht="13.95" customHeight="1" x14ac:dyDescent="0.25">
      <c r="A26" s="67">
        <v>1986</v>
      </c>
      <c r="B26" s="68">
        <v>240.65100000000001</v>
      </c>
      <c r="C26" s="69">
        <v>1864.1880000000001</v>
      </c>
      <c r="D26" s="69">
        <v>3472.1610000000001</v>
      </c>
      <c r="E26" s="69">
        <f t="shared" si="0"/>
        <v>5336.3490000000002</v>
      </c>
      <c r="F26" s="69">
        <v>34.177999999999997</v>
      </c>
      <c r="G26" s="69">
        <v>193.67599999999999</v>
      </c>
      <c r="H26" s="69">
        <f t="shared" si="13"/>
        <v>227.85399999999998</v>
      </c>
      <c r="I26" s="69">
        <v>1898.366</v>
      </c>
      <c r="J26" s="69">
        <v>3665.837</v>
      </c>
      <c r="K26" s="69">
        <f t="shared" si="7"/>
        <v>5564.2029999999995</v>
      </c>
      <c r="L26" s="69">
        <v>3.0179999999999998</v>
      </c>
      <c r="M26" s="69">
        <v>0.57799999999999996</v>
      </c>
      <c r="N26" s="69">
        <f t="shared" si="9"/>
        <v>3.5959999999999996</v>
      </c>
      <c r="O26" s="69">
        <v>7.7149999999999999</v>
      </c>
      <c r="P26" s="69">
        <v>9.4290000000000003</v>
      </c>
      <c r="Q26" s="93">
        <f t="shared" si="14"/>
        <v>17.143999999999998</v>
      </c>
      <c r="R26" s="69">
        <v>17.843</v>
      </c>
      <c r="S26" s="69">
        <v>27.488</v>
      </c>
      <c r="T26" s="69">
        <f t="shared" si="8"/>
        <v>45.331000000000003</v>
      </c>
      <c r="U26" s="69">
        <f t="shared" si="1"/>
        <v>1869.79</v>
      </c>
      <c r="V26" s="69">
        <f t="shared" si="10"/>
        <v>3628.3420000000001</v>
      </c>
      <c r="W26" s="69">
        <f t="shared" si="2"/>
        <v>5498.1319999999996</v>
      </c>
      <c r="X26" s="69">
        <f t="shared" si="3"/>
        <v>3739.58</v>
      </c>
      <c r="Y26" s="69">
        <f t="shared" si="11"/>
        <v>7256.6840000000002</v>
      </c>
      <c r="Z26" s="69">
        <f t="shared" si="4"/>
        <v>10996.263999999999</v>
      </c>
      <c r="AA26" s="69">
        <f t="shared" si="5"/>
        <v>15.53943262234522</v>
      </c>
      <c r="AB26" s="69">
        <f t="shared" si="12"/>
        <v>30.154389551674416</v>
      </c>
      <c r="AC26" s="180">
        <f t="shared" si="6"/>
        <v>45.693822174019637</v>
      </c>
      <c r="AD26" s="189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</row>
    <row r="27" spans="1:233" ht="13.95" customHeight="1" x14ac:dyDescent="0.25">
      <c r="A27" s="67">
        <v>1987</v>
      </c>
      <c r="B27" s="68">
        <v>242.804</v>
      </c>
      <c r="C27" s="69">
        <v>2042.231</v>
      </c>
      <c r="D27" s="69">
        <v>3628.703</v>
      </c>
      <c r="E27" s="69">
        <f t="shared" si="0"/>
        <v>5670.9340000000002</v>
      </c>
      <c r="F27" s="69">
        <v>30.306999999999999</v>
      </c>
      <c r="G27" s="69">
        <v>171.74100000000001</v>
      </c>
      <c r="H27" s="69">
        <f t="shared" si="13"/>
        <v>202.048</v>
      </c>
      <c r="I27" s="69">
        <v>2072.538</v>
      </c>
      <c r="J27" s="69">
        <v>3800.444</v>
      </c>
      <c r="K27" s="69">
        <f t="shared" si="7"/>
        <v>5872.982</v>
      </c>
      <c r="L27" s="69">
        <v>3.0179999999999998</v>
      </c>
      <c r="M27" s="69">
        <v>0.96299999999999997</v>
      </c>
      <c r="N27" s="69">
        <f t="shared" si="9"/>
        <v>3.9809999999999999</v>
      </c>
      <c r="O27" s="69">
        <v>6.8090000000000002</v>
      </c>
      <c r="P27" s="69">
        <v>15.888999999999999</v>
      </c>
      <c r="Q27" s="93">
        <f t="shared" si="14"/>
        <v>22.698</v>
      </c>
      <c r="R27" s="69">
        <v>17.794</v>
      </c>
      <c r="S27" s="69">
        <v>36.526000000000003</v>
      </c>
      <c r="T27" s="69">
        <f t="shared" si="8"/>
        <v>54.320000000000007</v>
      </c>
      <c r="U27" s="69">
        <f t="shared" si="1"/>
        <v>2044.9169999999999</v>
      </c>
      <c r="V27" s="69">
        <f t="shared" si="10"/>
        <v>3747.0659999999998</v>
      </c>
      <c r="W27" s="69">
        <f t="shared" si="2"/>
        <v>5791.9830000000002</v>
      </c>
      <c r="X27" s="69">
        <f t="shared" si="3"/>
        <v>4089.8339999999998</v>
      </c>
      <c r="Y27" s="69">
        <f t="shared" si="11"/>
        <v>7494.1319999999996</v>
      </c>
      <c r="Z27" s="69">
        <f t="shared" si="4"/>
        <v>11583.966</v>
      </c>
      <c r="AA27" s="69">
        <f t="shared" si="5"/>
        <v>16.844178843841121</v>
      </c>
      <c r="AB27" s="69">
        <f t="shared" si="12"/>
        <v>30.864944564339961</v>
      </c>
      <c r="AC27" s="180">
        <f t="shared" si="6"/>
        <v>47.709123408181085</v>
      </c>
      <c r="AD27" s="189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</row>
    <row r="28" spans="1:233" ht="13.95" customHeight="1" x14ac:dyDescent="0.25">
      <c r="A28" s="67">
        <v>1988</v>
      </c>
      <c r="B28" s="68">
        <v>245.02099999999999</v>
      </c>
      <c r="C28" s="69">
        <v>2360.3629999999998</v>
      </c>
      <c r="D28" s="69">
        <v>3571.0059999999999</v>
      </c>
      <c r="E28" s="69">
        <f t="shared" si="0"/>
        <v>5931.3689999999997</v>
      </c>
      <c r="F28" s="69">
        <v>14.669</v>
      </c>
      <c r="G28" s="69">
        <v>168.69200000000001</v>
      </c>
      <c r="H28" s="69">
        <f t="shared" si="13"/>
        <v>183.36100000000002</v>
      </c>
      <c r="I28" s="69">
        <v>2375.0319999999997</v>
      </c>
      <c r="J28" s="69">
        <v>3739.6979999999999</v>
      </c>
      <c r="K28" s="69">
        <f t="shared" si="7"/>
        <v>6114.73</v>
      </c>
      <c r="L28" s="69">
        <v>8.1180000000000003</v>
      </c>
      <c r="M28" s="69">
        <v>3.9809999999999999</v>
      </c>
      <c r="N28" s="69">
        <f t="shared" si="9"/>
        <v>12.099</v>
      </c>
      <c r="O28" s="69">
        <v>4.7519999999999998</v>
      </c>
      <c r="P28" s="69">
        <v>19.009</v>
      </c>
      <c r="Q28" s="93">
        <f t="shared" si="14"/>
        <v>23.760999999999999</v>
      </c>
      <c r="R28" s="69">
        <v>29.097000000000001</v>
      </c>
      <c r="S28" s="69">
        <v>51.38</v>
      </c>
      <c r="T28" s="69">
        <f t="shared" si="8"/>
        <v>80.477000000000004</v>
      </c>
      <c r="U28" s="69">
        <f t="shared" si="1"/>
        <v>2333.0649999999996</v>
      </c>
      <c r="V28" s="69">
        <f t="shared" si="10"/>
        <v>3665.328</v>
      </c>
      <c r="W28" s="69">
        <f t="shared" si="2"/>
        <v>5998.393</v>
      </c>
      <c r="X28" s="69">
        <f t="shared" si="3"/>
        <v>4666.1299999999992</v>
      </c>
      <c r="Y28" s="69">
        <f t="shared" si="11"/>
        <v>7330.6559999999999</v>
      </c>
      <c r="Z28" s="69">
        <f t="shared" si="4"/>
        <v>11996.786</v>
      </c>
      <c r="AA28" s="69">
        <f t="shared" si="5"/>
        <v>19.043796246036052</v>
      </c>
      <c r="AB28" s="69">
        <f t="shared" si="12"/>
        <v>29.918480456777175</v>
      </c>
      <c r="AC28" s="180">
        <f t="shared" si="6"/>
        <v>48.962276702813227</v>
      </c>
      <c r="AD28" s="189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</row>
    <row r="29" spans="1:233" ht="13.95" customHeight="1" x14ac:dyDescent="0.25">
      <c r="A29" s="67">
        <v>1989</v>
      </c>
      <c r="B29" s="68">
        <v>247.34200000000001</v>
      </c>
      <c r="C29" s="69">
        <v>2384.0520000000001</v>
      </c>
      <c r="D29" s="69">
        <v>3537.4670000000001</v>
      </c>
      <c r="E29" s="69">
        <f t="shared" si="0"/>
        <v>5921.5190000000002</v>
      </c>
      <c r="F29" s="69">
        <v>7.3630000000000004</v>
      </c>
      <c r="G29" s="69">
        <v>177.48</v>
      </c>
      <c r="H29" s="69">
        <f t="shared" si="13"/>
        <v>184.84299999999999</v>
      </c>
      <c r="I29" s="69">
        <v>2391.415</v>
      </c>
      <c r="J29" s="69">
        <v>3714.9470000000001</v>
      </c>
      <c r="K29" s="69">
        <f t="shared" si="7"/>
        <v>6106.3620000000001</v>
      </c>
      <c r="L29" s="69">
        <v>9.34</v>
      </c>
      <c r="M29" s="69">
        <v>41.5</v>
      </c>
      <c r="N29" s="69">
        <f t="shared" si="9"/>
        <v>50.84</v>
      </c>
      <c r="O29" s="69">
        <v>4.726</v>
      </c>
      <c r="P29" s="69">
        <v>31.082000000000001</v>
      </c>
      <c r="Q29" s="93">
        <f t="shared" si="14"/>
        <v>35.808</v>
      </c>
      <c r="R29" s="69">
        <v>26.859000000000002</v>
      </c>
      <c r="S29" s="69">
        <v>32.387</v>
      </c>
      <c r="T29" s="69">
        <f t="shared" si="8"/>
        <v>59.246000000000002</v>
      </c>
      <c r="U29" s="69">
        <f t="shared" si="1"/>
        <v>2350.4899999999998</v>
      </c>
      <c r="V29" s="69">
        <f t="shared" si="10"/>
        <v>3609.9780000000001</v>
      </c>
      <c r="W29" s="69">
        <f t="shared" si="2"/>
        <v>5960.4679999999998</v>
      </c>
      <c r="X29" s="69">
        <f t="shared" si="3"/>
        <v>4700.9799999999996</v>
      </c>
      <c r="Y29" s="69">
        <f t="shared" si="11"/>
        <v>7219.9560000000001</v>
      </c>
      <c r="Z29" s="69">
        <f t="shared" si="4"/>
        <v>11920.936</v>
      </c>
      <c r="AA29" s="69">
        <f t="shared" si="5"/>
        <v>19.005991703794741</v>
      </c>
      <c r="AB29" s="69">
        <f t="shared" si="12"/>
        <v>29.190173929215419</v>
      </c>
      <c r="AC29" s="180">
        <f t="shared" si="6"/>
        <v>48.19616563301016</v>
      </c>
      <c r="AD29" s="189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</row>
    <row r="30" spans="1:233" ht="13.95" customHeight="1" x14ac:dyDescent="0.25">
      <c r="A30" s="67">
        <v>1990</v>
      </c>
      <c r="B30" s="68">
        <v>250.13200000000001</v>
      </c>
      <c r="C30" s="69">
        <v>2551.1329999999998</v>
      </c>
      <c r="D30" s="69">
        <v>3706.9209999999998</v>
      </c>
      <c r="E30" s="90">
        <f t="shared" si="0"/>
        <v>6258.0540000000001</v>
      </c>
      <c r="F30" s="69">
        <v>28.457000000000001</v>
      </c>
      <c r="G30" s="69">
        <v>149.22300000000001</v>
      </c>
      <c r="H30" s="90">
        <f t="shared" si="13"/>
        <v>177.68</v>
      </c>
      <c r="I30" s="69">
        <v>2579.5899999999997</v>
      </c>
      <c r="J30" s="69">
        <v>3856.1439999999998</v>
      </c>
      <c r="K30" s="69">
        <f t="shared" si="7"/>
        <v>6435.7339999999995</v>
      </c>
      <c r="L30" s="69">
        <v>12.068</v>
      </c>
      <c r="M30" s="69">
        <v>126.161</v>
      </c>
      <c r="N30" s="69">
        <f t="shared" si="9"/>
        <v>138.22900000000001</v>
      </c>
      <c r="O30" s="69">
        <v>3.4249999999999998</v>
      </c>
      <c r="P30" s="69">
        <v>28.247</v>
      </c>
      <c r="Q30" s="93">
        <f t="shared" si="14"/>
        <v>31.672000000000001</v>
      </c>
      <c r="R30" s="69">
        <v>22.105</v>
      </c>
      <c r="S30" s="69">
        <v>41.277999999999999</v>
      </c>
      <c r="T30" s="69">
        <f t="shared" si="8"/>
        <v>63.382999999999996</v>
      </c>
      <c r="U30" s="69">
        <f t="shared" si="1"/>
        <v>2541.9919999999997</v>
      </c>
      <c r="V30" s="69">
        <f t="shared" si="10"/>
        <v>3660.4579999999996</v>
      </c>
      <c r="W30" s="69">
        <f t="shared" si="2"/>
        <v>6202.4499999999989</v>
      </c>
      <c r="X30" s="69">
        <f t="shared" si="3"/>
        <v>5083.9839999999995</v>
      </c>
      <c r="Y30" s="69">
        <f t="shared" si="11"/>
        <v>7320.9159999999993</v>
      </c>
      <c r="Z30" s="69">
        <f t="shared" si="4"/>
        <v>12404.899999999998</v>
      </c>
      <c r="AA30" s="69">
        <f t="shared" si="5"/>
        <v>20.325204292133751</v>
      </c>
      <c r="AB30" s="69">
        <f t="shared" si="12"/>
        <v>29.26821038491676</v>
      </c>
      <c r="AC30" s="180">
        <f t="shared" si="6"/>
        <v>49.593414677050511</v>
      </c>
      <c r="AD30" s="189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</row>
    <row r="31" spans="1:233" ht="13.95" customHeight="1" x14ac:dyDescent="0.25">
      <c r="A31" s="71">
        <v>1991</v>
      </c>
      <c r="B31" s="72">
        <v>253.49299999999999</v>
      </c>
      <c r="C31" s="73">
        <v>2661.4650000000001</v>
      </c>
      <c r="D31" s="73">
        <v>3789.7330000000002</v>
      </c>
      <c r="E31" s="114">
        <f t="shared" si="0"/>
        <v>6451.1980000000003</v>
      </c>
      <c r="F31" s="73">
        <v>71.287999999999997</v>
      </c>
      <c r="G31" s="73">
        <v>87.486000000000004</v>
      </c>
      <c r="H31" s="114">
        <f t="shared" si="13"/>
        <v>158.774</v>
      </c>
      <c r="I31" s="73">
        <v>2732.7530000000002</v>
      </c>
      <c r="J31" s="73">
        <v>3877.2190000000001</v>
      </c>
      <c r="K31" s="73">
        <f t="shared" si="7"/>
        <v>6609.9719999999998</v>
      </c>
      <c r="L31" s="73">
        <v>7.3470000000000004</v>
      </c>
      <c r="M31" s="73">
        <v>132.286</v>
      </c>
      <c r="N31" s="73">
        <f t="shared" si="9"/>
        <v>139.63300000000001</v>
      </c>
      <c r="O31" s="73">
        <v>3.2509999999999999</v>
      </c>
      <c r="P31" s="73">
        <v>29.768999999999998</v>
      </c>
      <c r="Q31" s="73">
        <f t="shared" si="14"/>
        <v>33.019999999999996</v>
      </c>
      <c r="R31" s="73">
        <v>19.850000000000001</v>
      </c>
      <c r="S31" s="73">
        <v>41.427999999999997</v>
      </c>
      <c r="T31" s="73">
        <f t="shared" si="8"/>
        <v>61.277999999999999</v>
      </c>
      <c r="U31" s="73">
        <f t="shared" si="1"/>
        <v>2702.3050000000003</v>
      </c>
      <c r="V31" s="73">
        <f t="shared" si="10"/>
        <v>3673.7359999999999</v>
      </c>
      <c r="W31" s="73">
        <f t="shared" si="2"/>
        <v>6376.0410000000002</v>
      </c>
      <c r="X31" s="73">
        <f t="shared" si="3"/>
        <v>5404.6100000000006</v>
      </c>
      <c r="Y31" s="73">
        <f t="shared" si="11"/>
        <v>7347.4719999999998</v>
      </c>
      <c r="Z31" s="73">
        <f t="shared" si="4"/>
        <v>12752.082</v>
      </c>
      <c r="AA31" s="73">
        <f t="shared" si="5"/>
        <v>21.320549285384608</v>
      </c>
      <c r="AB31" s="73">
        <f t="shared" si="12"/>
        <v>28.984910825939966</v>
      </c>
      <c r="AC31" s="179">
        <f t="shared" si="6"/>
        <v>50.305460111324578</v>
      </c>
      <c r="AD31" s="189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</row>
    <row r="32" spans="1:233" ht="13.95" customHeight="1" x14ac:dyDescent="0.25">
      <c r="A32" s="71">
        <v>1992</v>
      </c>
      <c r="B32" s="72">
        <v>256.89400000000001</v>
      </c>
      <c r="C32" s="73">
        <v>2780.9323903929198</v>
      </c>
      <c r="D32" s="73">
        <v>3916.1778238992897</v>
      </c>
      <c r="E32" s="114">
        <f t="shared" si="0"/>
        <v>6697.11021429221</v>
      </c>
      <c r="F32" s="73">
        <v>45.853820232508994</v>
      </c>
      <c r="G32" s="73">
        <v>0.32287359070000005</v>
      </c>
      <c r="H32" s="114">
        <f t="shared" si="13"/>
        <v>46.176693823208993</v>
      </c>
      <c r="I32" s="73">
        <v>2839.251913878179</v>
      </c>
      <c r="J32" s="73">
        <v>3933.1612257743895</v>
      </c>
      <c r="K32" s="114">
        <f t="shared" si="7"/>
        <v>6772.4131396525681</v>
      </c>
      <c r="L32" s="73">
        <v>16.918365392920002</v>
      </c>
      <c r="M32" s="73">
        <v>83.146883899289207</v>
      </c>
      <c r="N32" s="73">
        <f t="shared" si="9"/>
        <v>100.06524929220922</v>
      </c>
      <c r="O32" s="114">
        <v>6.8330000000000002</v>
      </c>
      <c r="P32" s="114">
        <v>24.731000000000002</v>
      </c>
      <c r="Q32" s="73">
        <f t="shared" si="14"/>
        <v>31.564</v>
      </c>
      <c r="R32" s="114">
        <v>19.021000000000001</v>
      </c>
      <c r="S32" s="114">
        <v>43.433</v>
      </c>
      <c r="T32" s="114">
        <f t="shared" si="8"/>
        <v>62.454000000000001</v>
      </c>
      <c r="U32" s="73">
        <f t="shared" si="1"/>
        <v>2796.4795484852589</v>
      </c>
      <c r="V32" s="73">
        <f t="shared" si="10"/>
        <v>3781.8503418751002</v>
      </c>
      <c r="W32" s="73">
        <f t="shared" si="2"/>
        <v>6578.3298903603591</v>
      </c>
      <c r="X32" s="73">
        <f t="shared" si="3"/>
        <v>5592.9590969705177</v>
      </c>
      <c r="Y32" s="73">
        <f t="shared" si="11"/>
        <v>7563.7006837502004</v>
      </c>
      <c r="Z32" s="73">
        <f t="shared" si="4"/>
        <v>13156.659780720718</v>
      </c>
      <c r="AA32" s="73">
        <f t="shared" si="5"/>
        <v>21.771466429618901</v>
      </c>
      <c r="AB32" s="73">
        <f t="shared" si="12"/>
        <v>29.442885718429391</v>
      </c>
      <c r="AC32" s="179">
        <f t="shared" si="6"/>
        <v>51.214352148048292</v>
      </c>
      <c r="AD32" s="189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</row>
    <row r="33" spans="1:233" ht="13.95" customHeight="1" x14ac:dyDescent="0.25">
      <c r="A33" s="71">
        <v>1993</v>
      </c>
      <c r="B33" s="72">
        <v>260.255</v>
      </c>
      <c r="C33" s="73">
        <v>2911.2563411320089</v>
      </c>
      <c r="D33" s="73">
        <v>4250.5862607050312</v>
      </c>
      <c r="E33" s="114">
        <f t="shared" si="0"/>
        <v>7161.8426018370401</v>
      </c>
      <c r="F33" s="73">
        <v>16.150850514580998</v>
      </c>
      <c r="G33" s="73">
        <v>0.22254114239999997</v>
      </c>
      <c r="H33" s="114">
        <f t="shared" si="13"/>
        <v>16.373391656980999</v>
      </c>
      <c r="I33" s="73">
        <v>2939.8033421633399</v>
      </c>
      <c r="J33" s="73">
        <v>4268.0531939123312</v>
      </c>
      <c r="K33" s="114">
        <f t="shared" si="7"/>
        <v>7207.8565360756711</v>
      </c>
      <c r="L33" s="73">
        <v>21.710766132008999</v>
      </c>
      <c r="M33" s="73">
        <v>91.380450705031137</v>
      </c>
      <c r="N33" s="73">
        <f t="shared" si="9"/>
        <v>113.09121683704014</v>
      </c>
      <c r="O33" s="114">
        <v>18.779</v>
      </c>
      <c r="P33" s="114">
        <v>23.404</v>
      </c>
      <c r="Q33" s="73">
        <f t="shared" si="14"/>
        <v>42.183</v>
      </c>
      <c r="R33" s="114">
        <v>20.155000000000001</v>
      </c>
      <c r="S33" s="114">
        <v>47.524000000000001</v>
      </c>
      <c r="T33" s="114">
        <f t="shared" si="8"/>
        <v>67.679000000000002</v>
      </c>
      <c r="U33" s="73">
        <f t="shared" si="1"/>
        <v>2879.158576031331</v>
      </c>
      <c r="V33" s="73">
        <f t="shared" si="10"/>
        <v>4105.7447432073004</v>
      </c>
      <c r="W33" s="73">
        <f t="shared" si="2"/>
        <v>6984.9033192386314</v>
      </c>
      <c r="X33" s="73">
        <f t="shared" si="3"/>
        <v>5758.317152062662</v>
      </c>
      <c r="Y33" s="73">
        <f t="shared" si="11"/>
        <v>8211.4894864146008</v>
      </c>
      <c r="Z33" s="73">
        <f t="shared" si="4"/>
        <v>13969.806638477263</v>
      </c>
      <c r="AA33" s="73">
        <f t="shared" si="5"/>
        <v>22.125673482018261</v>
      </c>
      <c r="AB33" s="73">
        <f t="shared" si="12"/>
        <v>31.551706927492656</v>
      </c>
      <c r="AC33" s="179">
        <f t="shared" si="6"/>
        <v>53.677380409510917</v>
      </c>
      <c r="AD33" s="189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</row>
    <row r="34" spans="1:233" ht="13.95" customHeight="1" x14ac:dyDescent="0.25">
      <c r="A34" s="71">
        <v>1994</v>
      </c>
      <c r="B34" s="72">
        <v>263.43599999999998</v>
      </c>
      <c r="C34" s="73">
        <v>2981.6366978017304</v>
      </c>
      <c r="D34" s="73">
        <v>4519.3751744517331</v>
      </c>
      <c r="E34" s="114">
        <f t="shared" si="0"/>
        <v>7501.0118722534635</v>
      </c>
      <c r="F34" s="151" t="s">
        <v>4</v>
      </c>
      <c r="G34" s="151" t="s">
        <v>4</v>
      </c>
      <c r="H34" s="114">
        <v>37.444657958977999</v>
      </c>
      <c r="I34" s="151" t="s">
        <v>4</v>
      </c>
      <c r="J34" s="151" t="s">
        <v>4</v>
      </c>
      <c r="K34" s="114">
        <f>SUM(E34,H34)</f>
        <v>7538.4565302124411</v>
      </c>
      <c r="L34" s="151" t="s">
        <v>4</v>
      </c>
      <c r="M34" s="151" t="s">
        <v>4</v>
      </c>
      <c r="N34" s="73">
        <v>123.05189725346176</v>
      </c>
      <c r="O34" s="114" t="s">
        <v>4</v>
      </c>
      <c r="P34" s="114" t="s">
        <v>4</v>
      </c>
      <c r="Q34" s="151" t="s">
        <v>4</v>
      </c>
      <c r="R34" s="114" t="s">
        <v>4</v>
      </c>
      <c r="S34" s="114" t="s">
        <v>4</v>
      </c>
      <c r="T34" s="114" t="s">
        <v>4</v>
      </c>
      <c r="U34" s="151" t="s">
        <v>4</v>
      </c>
      <c r="V34" s="151" t="s">
        <v>4</v>
      </c>
      <c r="W34" s="73">
        <f>K34-N34</f>
        <v>7415.4046329589792</v>
      </c>
      <c r="X34" s="151" t="s">
        <v>4</v>
      </c>
      <c r="Y34" s="151" t="s">
        <v>4</v>
      </c>
      <c r="Z34" s="73">
        <f>W34*2</f>
        <v>14830.809265917958</v>
      </c>
      <c r="AA34" s="151" t="s">
        <v>4</v>
      </c>
      <c r="AB34" s="151" t="s">
        <v>4</v>
      </c>
      <c r="AC34" s="179">
        <f>Z34/B34</f>
        <v>56.297579928020312</v>
      </c>
      <c r="AD34" s="189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</row>
    <row r="35" spans="1:233" ht="13.95" customHeight="1" x14ac:dyDescent="0.25">
      <c r="A35" s="71">
        <v>1995</v>
      </c>
      <c r="B35" s="72">
        <v>266.55700000000002</v>
      </c>
      <c r="C35" s="73">
        <v>3064.4532913820876</v>
      </c>
      <c r="D35" s="73">
        <v>4767.8428810361993</v>
      </c>
      <c r="E35" s="114">
        <f t="shared" si="0"/>
        <v>7832.2961724182869</v>
      </c>
      <c r="F35" s="151" t="s">
        <v>4</v>
      </c>
      <c r="G35" s="151" t="s">
        <v>4</v>
      </c>
      <c r="H35" s="114">
        <v>63.439051541045998</v>
      </c>
      <c r="I35" s="151" t="s">
        <v>4</v>
      </c>
      <c r="J35" s="151" t="s">
        <v>4</v>
      </c>
      <c r="K35" s="114">
        <f t="shared" ref="K35:K63" si="15">SUM(E35,H35)</f>
        <v>7895.7352239593329</v>
      </c>
      <c r="L35" s="151" t="s">
        <v>4</v>
      </c>
      <c r="M35" s="151" t="s">
        <v>4</v>
      </c>
      <c r="N35" s="73">
        <v>114.42537741828767</v>
      </c>
      <c r="O35" s="114" t="s">
        <v>4</v>
      </c>
      <c r="P35" s="114" t="s">
        <v>4</v>
      </c>
      <c r="Q35" s="151" t="s">
        <v>4</v>
      </c>
      <c r="R35" s="114" t="s">
        <v>4</v>
      </c>
      <c r="S35" s="114" t="s">
        <v>4</v>
      </c>
      <c r="T35" s="114" t="s">
        <v>4</v>
      </c>
      <c r="U35" s="151" t="s">
        <v>4</v>
      </c>
      <c r="V35" s="151" t="s">
        <v>4</v>
      </c>
      <c r="W35" s="73">
        <f t="shared" ref="W35:W63" si="16">K35-N35</f>
        <v>7781.3098465410449</v>
      </c>
      <c r="X35" s="151" t="s">
        <v>4</v>
      </c>
      <c r="Y35" s="151" t="s">
        <v>4</v>
      </c>
      <c r="Z35" s="73">
        <f t="shared" ref="Z35:Z63" si="17">W35*2</f>
        <v>15562.61969308209</v>
      </c>
      <c r="AA35" s="151" t="s">
        <v>4</v>
      </c>
      <c r="AB35" s="151" t="s">
        <v>4</v>
      </c>
      <c r="AC35" s="179">
        <f t="shared" ref="AC35:AC57" si="18">Z35/B35</f>
        <v>58.38383420087294</v>
      </c>
      <c r="AD35" s="189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</row>
    <row r="36" spans="1:233" ht="13.95" customHeight="1" x14ac:dyDescent="0.25">
      <c r="A36" s="95">
        <v>1996</v>
      </c>
      <c r="B36" s="96">
        <v>269.66699999999997</v>
      </c>
      <c r="C36" s="93">
        <v>3087.5993267549275</v>
      </c>
      <c r="D36" s="93">
        <v>5147.4773646444228</v>
      </c>
      <c r="E36" s="121">
        <f t="shared" si="0"/>
        <v>8235.0766913993502</v>
      </c>
      <c r="F36" s="152" t="s">
        <v>4</v>
      </c>
      <c r="G36" s="152" t="s">
        <v>4</v>
      </c>
      <c r="H36" s="90">
        <v>52.023699275874002</v>
      </c>
      <c r="I36" s="70" t="s">
        <v>4</v>
      </c>
      <c r="J36" s="70" t="s">
        <v>4</v>
      </c>
      <c r="K36" s="90">
        <f t="shared" si="15"/>
        <v>8287.1003906752248</v>
      </c>
      <c r="L36" s="70" t="s">
        <v>4</v>
      </c>
      <c r="M36" s="70" t="s">
        <v>4</v>
      </c>
      <c r="N36" s="69">
        <v>237.13147139934975</v>
      </c>
      <c r="O36" s="121" t="s">
        <v>4</v>
      </c>
      <c r="P36" s="121" t="s">
        <v>4</v>
      </c>
      <c r="Q36" s="152" t="s">
        <v>4</v>
      </c>
      <c r="R36" s="121" t="s">
        <v>4</v>
      </c>
      <c r="S36" s="121" t="s">
        <v>4</v>
      </c>
      <c r="T36" s="121" t="s">
        <v>4</v>
      </c>
      <c r="U36" s="70" t="s">
        <v>4</v>
      </c>
      <c r="V36" s="70" t="s">
        <v>4</v>
      </c>
      <c r="W36" s="69">
        <f t="shared" si="16"/>
        <v>8049.9689192758751</v>
      </c>
      <c r="X36" s="70" t="s">
        <v>4</v>
      </c>
      <c r="Y36" s="70" t="s">
        <v>4</v>
      </c>
      <c r="Z36" s="69">
        <f t="shared" si="17"/>
        <v>16099.93783855175</v>
      </c>
      <c r="AA36" s="70" t="s">
        <v>4</v>
      </c>
      <c r="AB36" s="70" t="s">
        <v>4</v>
      </c>
      <c r="AC36" s="183">
        <f t="shared" si="18"/>
        <v>59.703033142919793</v>
      </c>
      <c r="AD36" s="185"/>
    </row>
    <row r="37" spans="1:233" ht="13.95" customHeight="1" x14ac:dyDescent="0.25">
      <c r="A37" s="95">
        <v>1997</v>
      </c>
      <c r="B37" s="96">
        <v>272.91199999999998</v>
      </c>
      <c r="C37" s="93">
        <v>3183.1166089245526</v>
      </c>
      <c r="D37" s="93">
        <v>5723.584848457529</v>
      </c>
      <c r="E37" s="121">
        <f t="shared" si="0"/>
        <v>8906.7014573820816</v>
      </c>
      <c r="F37" s="152" t="s">
        <v>4</v>
      </c>
      <c r="G37" s="152" t="s">
        <v>4</v>
      </c>
      <c r="H37" s="90">
        <v>57.474661808645003</v>
      </c>
      <c r="I37" s="70" t="s">
        <v>4</v>
      </c>
      <c r="J37" s="70" t="s">
        <v>4</v>
      </c>
      <c r="K37" s="90">
        <f t="shared" si="15"/>
        <v>8964.1761191907262</v>
      </c>
      <c r="L37" s="70" t="s">
        <v>4</v>
      </c>
      <c r="M37" s="70" t="s">
        <v>4</v>
      </c>
      <c r="N37" s="69">
        <v>409.39785238208094</v>
      </c>
      <c r="O37" s="121" t="s">
        <v>4</v>
      </c>
      <c r="P37" s="121" t="s">
        <v>4</v>
      </c>
      <c r="Q37" s="152" t="s">
        <v>4</v>
      </c>
      <c r="R37" s="121" t="s">
        <v>4</v>
      </c>
      <c r="S37" s="121" t="s">
        <v>4</v>
      </c>
      <c r="T37" s="121" t="s">
        <v>4</v>
      </c>
      <c r="U37" s="70" t="s">
        <v>4</v>
      </c>
      <c r="V37" s="70" t="s">
        <v>4</v>
      </c>
      <c r="W37" s="69">
        <f t="shared" si="16"/>
        <v>8554.7782668086456</v>
      </c>
      <c r="X37" s="70" t="s">
        <v>4</v>
      </c>
      <c r="Y37" s="70" t="s">
        <v>4</v>
      </c>
      <c r="Z37" s="69">
        <f t="shared" si="17"/>
        <v>17109.556533617291</v>
      </c>
      <c r="AA37" s="70" t="s">
        <v>4</v>
      </c>
      <c r="AB37" s="70" t="s">
        <v>4</v>
      </c>
      <c r="AC37" s="183">
        <f t="shared" si="18"/>
        <v>62.692576851209523</v>
      </c>
      <c r="AD37" s="185"/>
    </row>
    <row r="38" spans="1:233" ht="13.95" customHeight="1" x14ac:dyDescent="0.25">
      <c r="A38" s="95">
        <v>1998</v>
      </c>
      <c r="B38" s="96">
        <v>276.11500000000001</v>
      </c>
      <c r="C38" s="93">
        <v>3294.9512930982751</v>
      </c>
      <c r="D38" s="93">
        <v>5984.7385899905903</v>
      </c>
      <c r="E38" s="121">
        <f t="shared" si="0"/>
        <v>9279.6898830888658</v>
      </c>
      <c r="F38" s="152" t="s">
        <v>4</v>
      </c>
      <c r="G38" s="152" t="s">
        <v>4</v>
      </c>
      <c r="H38" s="90">
        <v>60.709700611930003</v>
      </c>
      <c r="I38" s="70" t="s">
        <v>4</v>
      </c>
      <c r="J38" s="70" t="s">
        <v>4</v>
      </c>
      <c r="K38" s="90">
        <f t="shared" si="15"/>
        <v>9340.3995837007951</v>
      </c>
      <c r="L38" s="70" t="s">
        <v>4</v>
      </c>
      <c r="M38" s="70" t="s">
        <v>4</v>
      </c>
      <c r="N38" s="69">
        <v>455.55880308886481</v>
      </c>
      <c r="O38" s="152" t="s">
        <v>4</v>
      </c>
      <c r="P38" s="152" t="s">
        <v>4</v>
      </c>
      <c r="Q38" s="152" t="s">
        <v>4</v>
      </c>
      <c r="R38" s="152" t="s">
        <v>4</v>
      </c>
      <c r="S38" s="152" t="s">
        <v>4</v>
      </c>
      <c r="T38" s="121" t="s">
        <v>4</v>
      </c>
      <c r="U38" s="70" t="s">
        <v>4</v>
      </c>
      <c r="V38" s="70" t="s">
        <v>4</v>
      </c>
      <c r="W38" s="69">
        <f t="shared" si="16"/>
        <v>8884.8407806119303</v>
      </c>
      <c r="X38" s="70" t="s">
        <v>4</v>
      </c>
      <c r="Y38" s="70" t="s">
        <v>4</v>
      </c>
      <c r="Z38" s="69">
        <f t="shared" si="17"/>
        <v>17769.681561223861</v>
      </c>
      <c r="AA38" s="70" t="s">
        <v>4</v>
      </c>
      <c r="AB38" s="70" t="s">
        <v>4</v>
      </c>
      <c r="AC38" s="183">
        <f t="shared" si="18"/>
        <v>64.356089170178592</v>
      </c>
      <c r="AD38" s="185"/>
    </row>
    <row r="39" spans="1:233" ht="13.95" customHeight="1" x14ac:dyDescent="0.25">
      <c r="A39" s="95">
        <v>1999</v>
      </c>
      <c r="B39" s="96">
        <v>279.29500000000002</v>
      </c>
      <c r="C39" s="93">
        <v>3522.587898686852</v>
      </c>
      <c r="D39" s="93">
        <v>6061.7007827125944</v>
      </c>
      <c r="E39" s="121">
        <f t="shared" si="0"/>
        <v>9584.2886813994464</v>
      </c>
      <c r="F39" s="152" t="s">
        <v>4</v>
      </c>
      <c r="G39" s="152" t="s">
        <v>4</v>
      </c>
      <c r="H39" s="90">
        <v>65.153790435162009</v>
      </c>
      <c r="I39" s="70" t="s">
        <v>4</v>
      </c>
      <c r="J39" s="70" t="s">
        <v>4</v>
      </c>
      <c r="K39" s="90">
        <f t="shared" si="15"/>
        <v>9649.442471834609</v>
      </c>
      <c r="L39" s="70" t="s">
        <v>4</v>
      </c>
      <c r="M39" s="70" t="s">
        <v>4</v>
      </c>
      <c r="N39" s="69">
        <v>452.56597139944665</v>
      </c>
      <c r="O39" s="152" t="s">
        <v>4</v>
      </c>
      <c r="P39" s="152" t="s">
        <v>4</v>
      </c>
      <c r="Q39" s="152" t="s">
        <v>4</v>
      </c>
      <c r="R39" s="152" t="s">
        <v>4</v>
      </c>
      <c r="S39" s="152" t="s">
        <v>4</v>
      </c>
      <c r="T39" s="121" t="s">
        <v>4</v>
      </c>
      <c r="U39" s="70" t="s">
        <v>4</v>
      </c>
      <c r="V39" s="70" t="s">
        <v>4</v>
      </c>
      <c r="W39" s="69">
        <f t="shared" si="16"/>
        <v>9196.8765004351626</v>
      </c>
      <c r="X39" s="70" t="s">
        <v>4</v>
      </c>
      <c r="Y39" s="70" t="s">
        <v>4</v>
      </c>
      <c r="Z39" s="69">
        <f t="shared" si="17"/>
        <v>18393.753000870325</v>
      </c>
      <c r="AA39" s="70" t="s">
        <v>4</v>
      </c>
      <c r="AB39" s="70" t="s">
        <v>4</v>
      </c>
      <c r="AC39" s="183">
        <f t="shared" si="18"/>
        <v>65.857795523981181</v>
      </c>
      <c r="AD39" s="185"/>
    </row>
    <row r="40" spans="1:233" ht="13.95" customHeight="1" x14ac:dyDescent="0.25">
      <c r="A40" s="95">
        <v>2000</v>
      </c>
      <c r="B40" s="96">
        <v>282.38499999999999</v>
      </c>
      <c r="C40" s="204">
        <v>3519.067719891651</v>
      </c>
      <c r="D40" s="204">
        <v>5908.0210721853327</v>
      </c>
      <c r="E40" s="121">
        <f t="shared" si="0"/>
        <v>9427.0887920769837</v>
      </c>
      <c r="F40" s="152" t="s">
        <v>4</v>
      </c>
      <c r="G40" s="152" t="s">
        <v>4</v>
      </c>
      <c r="H40" s="90">
        <v>64.515105204850002</v>
      </c>
      <c r="I40" s="70" t="s">
        <v>4</v>
      </c>
      <c r="J40" s="70" t="s">
        <v>4</v>
      </c>
      <c r="K40" s="90">
        <f t="shared" si="15"/>
        <v>9491.6038972818333</v>
      </c>
      <c r="L40" s="205" t="s">
        <v>4</v>
      </c>
      <c r="M40" s="205" t="s">
        <v>4</v>
      </c>
      <c r="N40" s="69">
        <v>401.01831707698273</v>
      </c>
      <c r="O40" s="206" t="s">
        <v>4</v>
      </c>
      <c r="P40" s="206" t="s">
        <v>4</v>
      </c>
      <c r="Q40" s="152" t="s">
        <v>4</v>
      </c>
      <c r="R40" s="206" t="s">
        <v>4</v>
      </c>
      <c r="S40" s="206" t="s">
        <v>4</v>
      </c>
      <c r="T40" s="121" t="s">
        <v>4</v>
      </c>
      <c r="U40" s="70" t="s">
        <v>4</v>
      </c>
      <c r="V40" s="70" t="s">
        <v>4</v>
      </c>
      <c r="W40" s="69">
        <f t="shared" si="16"/>
        <v>9090.58558020485</v>
      </c>
      <c r="X40" s="70" t="s">
        <v>4</v>
      </c>
      <c r="Y40" s="70" t="s">
        <v>4</v>
      </c>
      <c r="Z40" s="69">
        <f t="shared" si="17"/>
        <v>18181.1711604097</v>
      </c>
      <c r="AA40" s="70" t="s">
        <v>4</v>
      </c>
      <c r="AB40" s="70" t="s">
        <v>4</v>
      </c>
      <c r="AC40" s="183">
        <f t="shared" si="18"/>
        <v>64.384337554791159</v>
      </c>
      <c r="AD40" s="185"/>
    </row>
    <row r="41" spans="1:233" ht="13.95" customHeight="1" x14ac:dyDescent="0.25">
      <c r="A41" s="71">
        <v>2001</v>
      </c>
      <c r="B41" s="72">
        <v>285.30901899999998</v>
      </c>
      <c r="C41" s="207">
        <v>3496.029462068956</v>
      </c>
      <c r="D41" s="207">
        <v>5882.3946060658955</v>
      </c>
      <c r="E41" s="114">
        <f t="shared" ref="E41:E46" si="19">SUM(C41,D41)</f>
        <v>9378.424068134851</v>
      </c>
      <c r="F41" s="151" t="s">
        <v>4</v>
      </c>
      <c r="G41" s="151" t="s">
        <v>4</v>
      </c>
      <c r="H41" s="114">
        <v>81.972906378509009</v>
      </c>
      <c r="I41" s="151" t="s">
        <v>4</v>
      </c>
      <c r="J41" s="151" t="s">
        <v>4</v>
      </c>
      <c r="K41" s="114">
        <f t="shared" si="15"/>
        <v>9460.39697451336</v>
      </c>
      <c r="L41" s="208" t="s">
        <v>4</v>
      </c>
      <c r="M41" s="208" t="s">
        <v>4</v>
      </c>
      <c r="N41" s="73">
        <v>362.24944313485099</v>
      </c>
      <c r="O41" s="208" t="s">
        <v>4</v>
      </c>
      <c r="P41" s="208" t="s">
        <v>4</v>
      </c>
      <c r="Q41" s="151" t="s">
        <v>4</v>
      </c>
      <c r="R41" s="208" t="s">
        <v>4</v>
      </c>
      <c r="S41" s="208" t="s">
        <v>4</v>
      </c>
      <c r="T41" s="114" t="s">
        <v>4</v>
      </c>
      <c r="U41" s="151" t="s">
        <v>4</v>
      </c>
      <c r="V41" s="151" t="s">
        <v>4</v>
      </c>
      <c r="W41" s="73">
        <f t="shared" si="16"/>
        <v>9098.1475313785086</v>
      </c>
      <c r="X41" s="151" t="s">
        <v>4</v>
      </c>
      <c r="Y41" s="151" t="s">
        <v>4</v>
      </c>
      <c r="Z41" s="73">
        <f t="shared" si="17"/>
        <v>18196.295062757017</v>
      </c>
      <c r="AA41" s="151" t="s">
        <v>4</v>
      </c>
      <c r="AB41" s="151" t="s">
        <v>4</v>
      </c>
      <c r="AC41" s="179">
        <f t="shared" si="18"/>
        <v>63.777496857738726</v>
      </c>
      <c r="AD41" s="185"/>
    </row>
    <row r="42" spans="1:233" ht="13.95" customHeight="1" x14ac:dyDescent="0.25">
      <c r="A42" s="71">
        <v>2002</v>
      </c>
      <c r="B42" s="72">
        <v>288.10481800000002</v>
      </c>
      <c r="C42" s="207">
        <v>3639.6354636715778</v>
      </c>
      <c r="D42" s="207">
        <v>5702.1516221952006</v>
      </c>
      <c r="E42" s="114">
        <f t="shared" si="19"/>
        <v>9341.7870858667775</v>
      </c>
      <c r="F42" s="151" t="s">
        <v>4</v>
      </c>
      <c r="G42" s="151" t="s">
        <v>4</v>
      </c>
      <c r="H42" s="114">
        <v>72.399872228406011</v>
      </c>
      <c r="I42" s="151" t="s">
        <v>4</v>
      </c>
      <c r="J42" s="151" t="s">
        <v>4</v>
      </c>
      <c r="K42" s="114">
        <f t="shared" si="15"/>
        <v>9414.1869580951843</v>
      </c>
      <c r="L42" s="208" t="s">
        <v>4</v>
      </c>
      <c r="M42" s="208" t="s">
        <v>4</v>
      </c>
      <c r="N42" s="73">
        <v>168.54500086677706</v>
      </c>
      <c r="O42" s="208" t="s">
        <v>4</v>
      </c>
      <c r="P42" s="208" t="s">
        <v>4</v>
      </c>
      <c r="Q42" s="151" t="s">
        <v>4</v>
      </c>
      <c r="R42" s="208" t="s">
        <v>4</v>
      </c>
      <c r="S42" s="208" t="s">
        <v>4</v>
      </c>
      <c r="T42" s="114" t="s">
        <v>4</v>
      </c>
      <c r="U42" s="151" t="s">
        <v>4</v>
      </c>
      <c r="V42" s="151" t="s">
        <v>4</v>
      </c>
      <c r="W42" s="73">
        <f t="shared" si="16"/>
        <v>9245.6419572284067</v>
      </c>
      <c r="X42" s="151" t="s">
        <v>4</v>
      </c>
      <c r="Y42" s="151" t="s">
        <v>4</v>
      </c>
      <c r="Z42" s="73">
        <f t="shared" si="17"/>
        <v>18491.283914456813</v>
      </c>
      <c r="AA42" s="151" t="s">
        <v>4</v>
      </c>
      <c r="AB42" s="151" t="s">
        <v>4</v>
      </c>
      <c r="AC42" s="179">
        <f t="shared" si="18"/>
        <v>64.18248761968573</v>
      </c>
      <c r="AD42" s="185"/>
    </row>
    <row r="43" spans="1:233" ht="13.95" customHeight="1" x14ac:dyDescent="0.25">
      <c r="A43" s="71">
        <v>2003</v>
      </c>
      <c r="B43" s="72">
        <v>290.81963400000001</v>
      </c>
      <c r="C43" s="207">
        <v>3632.711236908197</v>
      </c>
      <c r="D43" s="207">
        <v>5534.0378099180543</v>
      </c>
      <c r="E43" s="114">
        <f t="shared" si="19"/>
        <v>9166.7490468262513</v>
      </c>
      <c r="F43" s="151" t="s">
        <v>4</v>
      </c>
      <c r="G43" s="151" t="s">
        <v>4</v>
      </c>
      <c r="H43" s="114">
        <v>75.943323868357993</v>
      </c>
      <c r="I43" s="151" t="s">
        <v>4</v>
      </c>
      <c r="J43" s="151" t="s">
        <v>4</v>
      </c>
      <c r="K43" s="114">
        <f t="shared" si="15"/>
        <v>9242.6923706946091</v>
      </c>
      <c r="L43" s="208" t="s">
        <v>4</v>
      </c>
      <c r="M43" s="208" t="s">
        <v>4</v>
      </c>
      <c r="N43" s="73">
        <v>164.43362682625207</v>
      </c>
      <c r="O43" s="208" t="s">
        <v>4</v>
      </c>
      <c r="P43" s="208" t="s">
        <v>4</v>
      </c>
      <c r="Q43" s="151" t="s">
        <v>4</v>
      </c>
      <c r="R43" s="208" t="s">
        <v>4</v>
      </c>
      <c r="S43" s="208" t="s">
        <v>4</v>
      </c>
      <c r="T43" s="114" t="s">
        <v>4</v>
      </c>
      <c r="U43" s="151" t="s">
        <v>4</v>
      </c>
      <c r="V43" s="151" t="s">
        <v>4</v>
      </c>
      <c r="W43" s="73">
        <f t="shared" si="16"/>
        <v>9078.2587438683568</v>
      </c>
      <c r="X43" s="151" t="s">
        <v>4</v>
      </c>
      <c r="Y43" s="151" t="s">
        <v>4</v>
      </c>
      <c r="Z43" s="73">
        <f t="shared" si="17"/>
        <v>18156.517487736714</v>
      </c>
      <c r="AA43" s="151" t="s">
        <v>4</v>
      </c>
      <c r="AB43" s="151" t="s">
        <v>4</v>
      </c>
      <c r="AC43" s="179">
        <f t="shared" si="18"/>
        <v>62.43222728124578</v>
      </c>
      <c r="AD43" s="185"/>
    </row>
    <row r="44" spans="1:233" ht="13.95" customHeight="1" x14ac:dyDescent="0.25">
      <c r="A44" s="71">
        <v>2004</v>
      </c>
      <c r="B44" s="72">
        <v>293.46318500000001</v>
      </c>
      <c r="C44" s="207">
        <v>3612.0712663729919</v>
      </c>
      <c r="D44" s="207">
        <v>5474.7220146717891</v>
      </c>
      <c r="E44" s="114">
        <f t="shared" si="19"/>
        <v>9086.7932810447819</v>
      </c>
      <c r="F44" s="151" t="s">
        <v>4</v>
      </c>
      <c r="G44" s="151" t="s">
        <v>4</v>
      </c>
      <c r="H44" s="114">
        <v>91.993222276693984</v>
      </c>
      <c r="I44" s="151" t="s">
        <v>4</v>
      </c>
      <c r="J44" s="151" t="s">
        <v>4</v>
      </c>
      <c r="K44" s="114">
        <f t="shared" si="15"/>
        <v>9178.7865033214766</v>
      </c>
      <c r="L44" s="208" t="s">
        <v>4</v>
      </c>
      <c r="M44" s="208" t="s">
        <v>4</v>
      </c>
      <c r="N44" s="73">
        <v>161.49171604477993</v>
      </c>
      <c r="O44" s="208" t="s">
        <v>4</v>
      </c>
      <c r="P44" s="208" t="s">
        <v>4</v>
      </c>
      <c r="Q44" s="151" t="s">
        <v>4</v>
      </c>
      <c r="R44" s="208" t="s">
        <v>4</v>
      </c>
      <c r="S44" s="208" t="s">
        <v>4</v>
      </c>
      <c r="T44" s="114" t="s">
        <v>4</v>
      </c>
      <c r="U44" s="151" t="s">
        <v>4</v>
      </c>
      <c r="V44" s="151" t="s">
        <v>4</v>
      </c>
      <c r="W44" s="73">
        <f t="shared" si="16"/>
        <v>9017.2947872766963</v>
      </c>
      <c r="X44" s="151" t="s">
        <v>4</v>
      </c>
      <c r="Y44" s="151" t="s">
        <v>4</v>
      </c>
      <c r="Z44" s="73">
        <f t="shared" si="17"/>
        <v>18034.589574553393</v>
      </c>
      <c r="AA44" s="151" t="s">
        <v>4</v>
      </c>
      <c r="AB44" s="151" t="s">
        <v>4</v>
      </c>
      <c r="AC44" s="179">
        <f t="shared" si="18"/>
        <v>61.454350993135279</v>
      </c>
      <c r="AD44" s="185"/>
    </row>
    <row r="45" spans="1:233" ht="13.95" customHeight="1" x14ac:dyDescent="0.25">
      <c r="A45" s="71">
        <v>2005</v>
      </c>
      <c r="B45" s="72">
        <v>296.186216</v>
      </c>
      <c r="C45" s="207">
        <v>3714.9891974733391</v>
      </c>
      <c r="D45" s="207">
        <v>5512.532125624346</v>
      </c>
      <c r="E45" s="114">
        <f t="shared" si="19"/>
        <v>9227.5213230976842</v>
      </c>
      <c r="F45" s="151" t="s">
        <v>4</v>
      </c>
      <c r="G45" s="151" t="s">
        <v>4</v>
      </c>
      <c r="H45" s="114">
        <v>93.320976235821007</v>
      </c>
      <c r="I45" s="151" t="s">
        <v>4</v>
      </c>
      <c r="J45" s="151" t="s">
        <v>4</v>
      </c>
      <c r="K45" s="114">
        <f t="shared" si="15"/>
        <v>9320.8422993335043</v>
      </c>
      <c r="L45" s="208" t="s">
        <v>4</v>
      </c>
      <c r="M45" s="208" t="s">
        <v>4</v>
      </c>
      <c r="N45" s="73">
        <v>312.60378809768417</v>
      </c>
      <c r="O45" s="208" t="s">
        <v>4</v>
      </c>
      <c r="P45" s="208" t="s">
        <v>4</v>
      </c>
      <c r="Q45" s="151" t="s">
        <v>4</v>
      </c>
      <c r="R45" s="208" t="s">
        <v>4</v>
      </c>
      <c r="S45" s="208" t="s">
        <v>4</v>
      </c>
      <c r="T45" s="114" t="s">
        <v>4</v>
      </c>
      <c r="U45" s="151" t="s">
        <v>4</v>
      </c>
      <c r="V45" s="151" t="s">
        <v>4</v>
      </c>
      <c r="W45" s="73">
        <f t="shared" si="16"/>
        <v>9008.2385112358206</v>
      </c>
      <c r="X45" s="151" t="s">
        <v>4</v>
      </c>
      <c r="Y45" s="151" t="s">
        <v>4</v>
      </c>
      <c r="Z45" s="73">
        <f t="shared" si="17"/>
        <v>18016.477022471641</v>
      </c>
      <c r="AA45" s="151" t="s">
        <v>4</v>
      </c>
      <c r="AB45" s="151" t="s">
        <v>4</v>
      </c>
      <c r="AC45" s="179">
        <f t="shared" si="18"/>
        <v>60.82820890784344</v>
      </c>
      <c r="AD45" s="185"/>
    </row>
    <row r="46" spans="1:233" ht="13.95" customHeight="1" x14ac:dyDescent="0.25">
      <c r="A46" s="95">
        <v>2006</v>
      </c>
      <c r="B46" s="96">
        <v>298.99582500000002</v>
      </c>
      <c r="C46" s="204">
        <v>3719.0303430010631</v>
      </c>
      <c r="D46" s="204">
        <v>5677.3630404698561</v>
      </c>
      <c r="E46" s="121">
        <f t="shared" si="19"/>
        <v>9396.3933834709187</v>
      </c>
      <c r="F46" s="152" t="s">
        <v>4</v>
      </c>
      <c r="G46" s="152" t="s">
        <v>4</v>
      </c>
      <c r="H46" s="90">
        <v>99.261244745172988</v>
      </c>
      <c r="I46" s="70" t="s">
        <v>4</v>
      </c>
      <c r="J46" s="70" t="s">
        <v>4</v>
      </c>
      <c r="K46" s="90">
        <f t="shared" si="15"/>
        <v>9495.6546282160925</v>
      </c>
      <c r="L46" s="205" t="s">
        <v>4</v>
      </c>
      <c r="M46" s="205" t="s">
        <v>4</v>
      </c>
      <c r="N46" s="69">
        <v>511.31274347091903</v>
      </c>
      <c r="O46" s="206" t="s">
        <v>4</v>
      </c>
      <c r="P46" s="206" t="s">
        <v>4</v>
      </c>
      <c r="Q46" s="152" t="s">
        <v>4</v>
      </c>
      <c r="R46" s="206" t="s">
        <v>4</v>
      </c>
      <c r="S46" s="206" t="s">
        <v>4</v>
      </c>
      <c r="T46" s="121" t="s">
        <v>4</v>
      </c>
      <c r="U46" s="70" t="s">
        <v>4</v>
      </c>
      <c r="V46" s="70" t="s">
        <v>4</v>
      </c>
      <c r="W46" s="69">
        <f t="shared" si="16"/>
        <v>8984.341884745174</v>
      </c>
      <c r="X46" s="70" t="s">
        <v>4</v>
      </c>
      <c r="Y46" s="70" t="s">
        <v>4</v>
      </c>
      <c r="Z46" s="69">
        <f t="shared" si="17"/>
        <v>17968.683769490348</v>
      </c>
      <c r="AA46" s="70" t="s">
        <v>4</v>
      </c>
      <c r="AB46" s="70" t="s">
        <v>4</v>
      </c>
      <c r="AC46" s="183">
        <f t="shared" si="18"/>
        <v>60.096771483315351</v>
      </c>
      <c r="AD46" s="185"/>
    </row>
    <row r="47" spans="1:233" ht="13.95" customHeight="1" x14ac:dyDescent="0.25">
      <c r="A47" s="95">
        <v>2007</v>
      </c>
      <c r="B47" s="96">
        <v>302.003917</v>
      </c>
      <c r="C47" s="204">
        <v>3608.7628820537393</v>
      </c>
      <c r="D47" s="204">
        <v>5656.806692742728</v>
      </c>
      <c r="E47" s="121">
        <f t="shared" ref="E47:E63" si="20">SUM(C47,D47)</f>
        <v>9265.5695747964674</v>
      </c>
      <c r="F47" s="152" t="s">
        <v>4</v>
      </c>
      <c r="G47" s="152" t="s">
        <v>4</v>
      </c>
      <c r="H47" s="90">
        <v>87.623163009645992</v>
      </c>
      <c r="I47" s="70" t="s">
        <v>4</v>
      </c>
      <c r="J47" s="70" t="s">
        <v>4</v>
      </c>
      <c r="K47" s="90">
        <f t="shared" si="15"/>
        <v>9353.1927378061137</v>
      </c>
      <c r="L47" s="205" t="s">
        <v>4</v>
      </c>
      <c r="M47" s="205" t="s">
        <v>4</v>
      </c>
      <c r="N47" s="69">
        <v>636.04616979646687</v>
      </c>
      <c r="O47" s="206" t="s">
        <v>4</v>
      </c>
      <c r="P47" s="206" t="s">
        <v>4</v>
      </c>
      <c r="Q47" s="152" t="s">
        <v>4</v>
      </c>
      <c r="R47" s="206" t="s">
        <v>4</v>
      </c>
      <c r="S47" s="206" t="s">
        <v>4</v>
      </c>
      <c r="T47" s="121" t="s">
        <v>4</v>
      </c>
      <c r="U47" s="70" t="s">
        <v>4</v>
      </c>
      <c r="V47" s="70" t="s">
        <v>4</v>
      </c>
      <c r="W47" s="69">
        <f t="shared" si="16"/>
        <v>8717.1465680096462</v>
      </c>
      <c r="X47" s="70" t="s">
        <v>4</v>
      </c>
      <c r="Y47" s="70" t="s">
        <v>4</v>
      </c>
      <c r="Z47" s="69">
        <f t="shared" si="17"/>
        <v>17434.293136019292</v>
      </c>
      <c r="AA47" s="70" t="s">
        <v>4</v>
      </c>
      <c r="AB47" s="70" t="s">
        <v>4</v>
      </c>
      <c r="AC47" s="183">
        <f t="shared" si="18"/>
        <v>57.728698717570914</v>
      </c>
      <c r="AD47" s="185"/>
    </row>
    <row r="48" spans="1:233" ht="13.95" customHeight="1" x14ac:dyDescent="0.25">
      <c r="A48" s="95">
        <v>2008</v>
      </c>
      <c r="B48" s="96">
        <v>304.79776099999998</v>
      </c>
      <c r="C48" s="204">
        <v>3393.5324799820328</v>
      </c>
      <c r="D48" s="204">
        <v>5471.7203860652126</v>
      </c>
      <c r="E48" s="121">
        <f t="shared" si="20"/>
        <v>8865.2528660472453</v>
      </c>
      <c r="F48" s="152" t="s">
        <v>4</v>
      </c>
      <c r="G48" s="152" t="s">
        <v>4</v>
      </c>
      <c r="H48" s="90">
        <v>111.35688880768599</v>
      </c>
      <c r="I48" s="70" t="s">
        <v>4</v>
      </c>
      <c r="J48" s="70" t="s">
        <v>4</v>
      </c>
      <c r="K48" s="90">
        <f t="shared" si="15"/>
        <v>8976.6097548549315</v>
      </c>
      <c r="L48" s="205" t="s">
        <v>4</v>
      </c>
      <c r="M48" s="205" t="s">
        <v>4</v>
      </c>
      <c r="N48" s="69">
        <v>675.80911104724544</v>
      </c>
      <c r="O48" s="206" t="s">
        <v>4</v>
      </c>
      <c r="P48" s="206" t="s">
        <v>4</v>
      </c>
      <c r="Q48" s="152" t="s">
        <v>4</v>
      </c>
      <c r="R48" s="206" t="s">
        <v>4</v>
      </c>
      <c r="S48" s="206" t="s">
        <v>4</v>
      </c>
      <c r="T48" s="121" t="s">
        <v>4</v>
      </c>
      <c r="U48" s="70" t="s">
        <v>4</v>
      </c>
      <c r="V48" s="70" t="s">
        <v>4</v>
      </c>
      <c r="W48" s="69">
        <f t="shared" si="16"/>
        <v>8300.8006438076864</v>
      </c>
      <c r="X48" s="70" t="s">
        <v>4</v>
      </c>
      <c r="Y48" s="70" t="s">
        <v>4</v>
      </c>
      <c r="Z48" s="69">
        <f t="shared" si="17"/>
        <v>16601.601287615373</v>
      </c>
      <c r="AA48" s="70" t="s">
        <v>4</v>
      </c>
      <c r="AB48" s="70" t="s">
        <v>4</v>
      </c>
      <c r="AC48" s="183">
        <f t="shared" si="18"/>
        <v>54.467595933604557</v>
      </c>
      <c r="AD48" s="185"/>
    </row>
    <row r="49" spans="1:30" ht="13.95" customHeight="1" x14ac:dyDescent="0.25">
      <c r="A49" s="95">
        <v>2009</v>
      </c>
      <c r="B49" s="96">
        <v>307.43940600000002</v>
      </c>
      <c r="C49" s="204">
        <v>3165.4828221314528</v>
      </c>
      <c r="D49" s="204">
        <v>5385.15303187062</v>
      </c>
      <c r="E49" s="121">
        <f t="shared" si="20"/>
        <v>8550.6358540020738</v>
      </c>
      <c r="F49" s="152" t="s">
        <v>4</v>
      </c>
      <c r="G49" s="152" t="s">
        <v>4</v>
      </c>
      <c r="H49" s="90">
        <v>84.691696226440001</v>
      </c>
      <c r="I49" s="70" t="s">
        <v>4</v>
      </c>
      <c r="J49" s="70" t="s">
        <v>4</v>
      </c>
      <c r="K49" s="90">
        <f t="shared" si="15"/>
        <v>8635.3275502285142</v>
      </c>
      <c r="L49" s="205" t="s">
        <v>4</v>
      </c>
      <c r="M49" s="205" t="s">
        <v>4</v>
      </c>
      <c r="N49" s="69">
        <v>678.08359400207246</v>
      </c>
      <c r="O49" s="206" t="s">
        <v>4</v>
      </c>
      <c r="P49" s="206" t="s">
        <v>4</v>
      </c>
      <c r="Q49" s="152" t="s">
        <v>4</v>
      </c>
      <c r="R49" s="206" t="s">
        <v>4</v>
      </c>
      <c r="S49" s="206" t="s">
        <v>4</v>
      </c>
      <c r="T49" s="121" t="s">
        <v>4</v>
      </c>
      <c r="U49" s="70" t="s">
        <v>4</v>
      </c>
      <c r="V49" s="70" t="s">
        <v>4</v>
      </c>
      <c r="W49" s="69">
        <f t="shared" si="16"/>
        <v>7957.2439562264417</v>
      </c>
      <c r="X49" s="70" t="s">
        <v>4</v>
      </c>
      <c r="Y49" s="70" t="s">
        <v>4</v>
      </c>
      <c r="Z49" s="69">
        <f t="shared" si="17"/>
        <v>15914.487912452883</v>
      </c>
      <c r="AA49" s="70" t="s">
        <v>4</v>
      </c>
      <c r="AB49" s="70" t="s">
        <v>4</v>
      </c>
      <c r="AC49" s="183">
        <f t="shared" si="18"/>
        <v>51.764632645864801</v>
      </c>
      <c r="AD49" s="185"/>
    </row>
    <row r="50" spans="1:30" ht="13.95" customHeight="1" x14ac:dyDescent="0.25">
      <c r="A50" s="95">
        <v>2010</v>
      </c>
      <c r="B50" s="96">
        <v>309.74127900000002</v>
      </c>
      <c r="C50" s="204">
        <v>3130.6549194039808</v>
      </c>
      <c r="D50" s="204">
        <v>6039.5203362466555</v>
      </c>
      <c r="E50" s="121">
        <f t="shared" si="20"/>
        <v>9170.1752556506362</v>
      </c>
      <c r="F50" s="152" t="s">
        <v>4</v>
      </c>
      <c r="G50" s="152" t="s">
        <v>4</v>
      </c>
      <c r="H50" s="90">
        <v>99.29299291419801</v>
      </c>
      <c r="I50" s="70" t="s">
        <v>4</v>
      </c>
      <c r="J50" s="70" t="s">
        <v>4</v>
      </c>
      <c r="K50" s="90">
        <f t="shared" si="15"/>
        <v>9269.4682485648336</v>
      </c>
      <c r="L50" s="205" t="s">
        <v>4</v>
      </c>
      <c r="M50" s="205" t="s">
        <v>4</v>
      </c>
      <c r="N50" s="69">
        <v>1438.887890650637</v>
      </c>
      <c r="O50" s="206" t="s">
        <v>4</v>
      </c>
      <c r="P50" s="206" t="s">
        <v>4</v>
      </c>
      <c r="Q50" s="152" t="s">
        <v>4</v>
      </c>
      <c r="R50" s="206" t="s">
        <v>4</v>
      </c>
      <c r="S50" s="206" t="s">
        <v>4</v>
      </c>
      <c r="T50" s="121" t="s">
        <v>4</v>
      </c>
      <c r="U50" s="70" t="s">
        <v>4</v>
      </c>
      <c r="V50" s="70" t="s">
        <v>4</v>
      </c>
      <c r="W50" s="69">
        <f t="shared" si="16"/>
        <v>7830.5803579141966</v>
      </c>
      <c r="X50" s="70" t="s">
        <v>4</v>
      </c>
      <c r="Y50" s="70" t="s">
        <v>4</v>
      </c>
      <c r="Z50" s="69">
        <f t="shared" si="17"/>
        <v>15661.160715828393</v>
      </c>
      <c r="AA50" s="70" t="s">
        <v>4</v>
      </c>
      <c r="AB50" s="70" t="s">
        <v>4</v>
      </c>
      <c r="AC50" s="183">
        <f t="shared" si="18"/>
        <v>50.562071566277716</v>
      </c>
      <c r="AD50" s="185"/>
    </row>
    <row r="51" spans="1:30" ht="13.95" customHeight="1" x14ac:dyDescent="0.25">
      <c r="A51" s="74">
        <v>2011</v>
      </c>
      <c r="B51" s="75">
        <v>311.97391399999998</v>
      </c>
      <c r="C51" s="209">
        <v>2987.8148225441118</v>
      </c>
      <c r="D51" s="209">
        <v>6174.5989347971044</v>
      </c>
      <c r="E51" s="118">
        <f t="shared" si="20"/>
        <v>9162.4137573412154</v>
      </c>
      <c r="F51" s="151" t="s">
        <v>4</v>
      </c>
      <c r="G51" s="151" t="s">
        <v>4</v>
      </c>
      <c r="H51" s="114">
        <v>90.630588679586992</v>
      </c>
      <c r="I51" s="151" t="s">
        <v>4</v>
      </c>
      <c r="J51" s="151" t="s">
        <v>4</v>
      </c>
      <c r="K51" s="114">
        <f t="shared" si="15"/>
        <v>9253.0443460208025</v>
      </c>
      <c r="L51" s="210" t="s">
        <v>4</v>
      </c>
      <c r="M51" s="210" t="s">
        <v>4</v>
      </c>
      <c r="N51" s="73">
        <v>1674.6672373412175</v>
      </c>
      <c r="O51" s="210" t="s">
        <v>4</v>
      </c>
      <c r="P51" s="210" t="s">
        <v>4</v>
      </c>
      <c r="Q51" s="151" t="s">
        <v>4</v>
      </c>
      <c r="R51" s="210" t="s">
        <v>4</v>
      </c>
      <c r="S51" s="210" t="s">
        <v>4</v>
      </c>
      <c r="T51" s="118" t="s">
        <v>4</v>
      </c>
      <c r="U51" s="151" t="s">
        <v>4</v>
      </c>
      <c r="V51" s="151" t="s">
        <v>4</v>
      </c>
      <c r="W51" s="73">
        <f t="shared" si="16"/>
        <v>7578.377108679585</v>
      </c>
      <c r="X51" s="151" t="s">
        <v>4</v>
      </c>
      <c r="Y51" s="151" t="s">
        <v>4</v>
      </c>
      <c r="Z51" s="73">
        <f t="shared" si="17"/>
        <v>15156.75421735917</v>
      </c>
      <c r="AA51" s="151" t="s">
        <v>4</v>
      </c>
      <c r="AB51" s="151" t="s">
        <v>4</v>
      </c>
      <c r="AC51" s="179">
        <f t="shared" si="18"/>
        <v>48.58340244870336</v>
      </c>
      <c r="AD51" s="185"/>
    </row>
    <row r="52" spans="1:30" ht="13.95" customHeight="1" x14ac:dyDescent="0.25">
      <c r="A52" s="74">
        <v>2012</v>
      </c>
      <c r="B52" s="75">
        <v>314.16755799999999</v>
      </c>
      <c r="C52" s="209">
        <v>2955.5959462898959</v>
      </c>
      <c r="D52" s="209">
        <v>6159.0371319620808</v>
      </c>
      <c r="E52" s="118">
        <f t="shared" si="20"/>
        <v>9114.6330782519763</v>
      </c>
      <c r="F52" s="151" t="s">
        <v>4</v>
      </c>
      <c r="G52" s="151" t="s">
        <v>4</v>
      </c>
      <c r="H52" s="114">
        <v>96.621577925103992</v>
      </c>
      <c r="I52" s="151" t="s">
        <v>4</v>
      </c>
      <c r="J52" s="151" t="s">
        <v>4</v>
      </c>
      <c r="K52" s="114">
        <f t="shared" si="15"/>
        <v>9211.2546561770796</v>
      </c>
      <c r="L52" s="210" t="s">
        <v>4</v>
      </c>
      <c r="M52" s="210" t="s">
        <v>4</v>
      </c>
      <c r="N52" s="73">
        <v>1717.1937732519773</v>
      </c>
      <c r="O52" s="210" t="s">
        <v>4</v>
      </c>
      <c r="P52" s="210" t="s">
        <v>4</v>
      </c>
      <c r="Q52" s="151" t="s">
        <v>4</v>
      </c>
      <c r="R52" s="210" t="s">
        <v>4</v>
      </c>
      <c r="S52" s="210" t="s">
        <v>4</v>
      </c>
      <c r="T52" s="118" t="s">
        <v>4</v>
      </c>
      <c r="U52" s="151" t="s">
        <v>4</v>
      </c>
      <c r="V52" s="151" t="s">
        <v>4</v>
      </c>
      <c r="W52" s="73">
        <f t="shared" si="16"/>
        <v>7494.0608829251023</v>
      </c>
      <c r="X52" s="151" t="s">
        <v>4</v>
      </c>
      <c r="Y52" s="151" t="s">
        <v>4</v>
      </c>
      <c r="Z52" s="73">
        <f t="shared" si="17"/>
        <v>14988.121765850205</v>
      </c>
      <c r="AA52" s="151" t="s">
        <v>4</v>
      </c>
      <c r="AB52" s="151" t="s">
        <v>4</v>
      </c>
      <c r="AC52" s="179">
        <f t="shared" si="18"/>
        <v>47.707414034934203</v>
      </c>
      <c r="AD52" s="185"/>
    </row>
    <row r="53" spans="1:30" ht="13.95" customHeight="1" x14ac:dyDescent="0.25">
      <c r="A53" s="74">
        <v>2013</v>
      </c>
      <c r="B53" s="75">
        <v>316.29476599999998</v>
      </c>
      <c r="C53" s="209">
        <v>2740.7710759192191</v>
      </c>
      <c r="D53" s="209">
        <v>5840.9479651338415</v>
      </c>
      <c r="E53" s="118">
        <f t="shared" si="20"/>
        <v>8581.7190410530602</v>
      </c>
      <c r="F53" s="151" t="s">
        <v>4</v>
      </c>
      <c r="G53" s="151" t="s">
        <v>4</v>
      </c>
      <c r="H53" s="114">
        <v>87.165325239935996</v>
      </c>
      <c r="I53" s="151" t="s">
        <v>4</v>
      </c>
      <c r="J53" s="151" t="s">
        <v>4</v>
      </c>
      <c r="K53" s="114">
        <f t="shared" si="15"/>
        <v>8668.8843662929958</v>
      </c>
      <c r="L53" s="210" t="s">
        <v>4</v>
      </c>
      <c r="M53" s="210" t="s">
        <v>4</v>
      </c>
      <c r="N53" s="73">
        <v>1425.7164910530598</v>
      </c>
      <c r="O53" s="210" t="s">
        <v>4</v>
      </c>
      <c r="P53" s="210" t="s">
        <v>4</v>
      </c>
      <c r="Q53" s="151" t="s">
        <v>4</v>
      </c>
      <c r="R53" s="210" t="s">
        <v>4</v>
      </c>
      <c r="S53" s="210" t="s">
        <v>4</v>
      </c>
      <c r="T53" s="118" t="s">
        <v>4</v>
      </c>
      <c r="U53" s="151" t="s">
        <v>4</v>
      </c>
      <c r="V53" s="151" t="s">
        <v>4</v>
      </c>
      <c r="W53" s="73">
        <f t="shared" si="16"/>
        <v>7243.1678752399357</v>
      </c>
      <c r="X53" s="151" t="s">
        <v>4</v>
      </c>
      <c r="Y53" s="151" t="s">
        <v>4</v>
      </c>
      <c r="Z53" s="73">
        <f t="shared" si="17"/>
        <v>14486.335750479871</v>
      </c>
      <c r="AA53" s="151" t="s">
        <v>4</v>
      </c>
      <c r="AB53" s="151" t="s">
        <v>4</v>
      </c>
      <c r="AC53" s="179">
        <f t="shared" si="18"/>
        <v>45.800112134893411</v>
      </c>
      <c r="AD53" s="185"/>
    </row>
    <row r="54" spans="1:30" ht="13.95" customHeight="1" x14ac:dyDescent="0.25">
      <c r="A54" s="74">
        <v>2014</v>
      </c>
      <c r="B54" s="75">
        <v>318.576955</v>
      </c>
      <c r="C54" s="209">
        <v>2622.8322328183799</v>
      </c>
      <c r="D54" s="209">
        <v>5961.882648023191</v>
      </c>
      <c r="E54" s="118">
        <f t="shared" si="20"/>
        <v>8584.7148808415714</v>
      </c>
      <c r="F54" s="151" t="s">
        <v>4</v>
      </c>
      <c r="G54" s="151" t="s">
        <v>4</v>
      </c>
      <c r="H54" s="114">
        <v>87.895153693804986</v>
      </c>
      <c r="I54" s="151" t="s">
        <v>4</v>
      </c>
      <c r="J54" s="151" t="s">
        <v>4</v>
      </c>
      <c r="K54" s="114">
        <f t="shared" si="15"/>
        <v>8672.6100345353771</v>
      </c>
      <c r="L54" s="210" t="s">
        <v>4</v>
      </c>
      <c r="M54" s="210" t="s">
        <v>4</v>
      </c>
      <c r="N54" s="73">
        <v>1340.7504758415714</v>
      </c>
      <c r="O54" s="210" t="s">
        <v>4</v>
      </c>
      <c r="P54" s="210" t="s">
        <v>4</v>
      </c>
      <c r="Q54" s="211" t="s">
        <v>4</v>
      </c>
      <c r="R54" s="210" t="s">
        <v>4</v>
      </c>
      <c r="S54" s="210" t="s">
        <v>4</v>
      </c>
      <c r="T54" s="118" t="s">
        <v>4</v>
      </c>
      <c r="U54" s="151" t="s">
        <v>4</v>
      </c>
      <c r="V54" s="151" t="s">
        <v>4</v>
      </c>
      <c r="W54" s="73">
        <f t="shared" si="16"/>
        <v>7331.8595586938054</v>
      </c>
      <c r="X54" s="151" t="s">
        <v>4</v>
      </c>
      <c r="Y54" s="151" t="s">
        <v>4</v>
      </c>
      <c r="Z54" s="73">
        <f t="shared" si="17"/>
        <v>14663.719117387611</v>
      </c>
      <c r="AA54" s="151" t="s">
        <v>4</v>
      </c>
      <c r="AB54" s="151" t="s">
        <v>4</v>
      </c>
      <c r="AC54" s="179">
        <f t="shared" si="18"/>
        <v>46.028813092860439</v>
      </c>
      <c r="AD54" s="185"/>
    </row>
    <row r="55" spans="1:30" ht="13.95" customHeight="1" x14ac:dyDescent="0.25">
      <c r="A55" s="74">
        <v>2015</v>
      </c>
      <c r="B55" s="75">
        <v>320.87070299999999</v>
      </c>
      <c r="C55" s="209">
        <v>2493.321123843341</v>
      </c>
      <c r="D55" s="209">
        <v>5933.8501850971015</v>
      </c>
      <c r="E55" s="118">
        <f t="shared" si="20"/>
        <v>8427.171308940442</v>
      </c>
      <c r="F55" s="151" t="s">
        <v>4</v>
      </c>
      <c r="G55" s="151" t="s">
        <v>4</v>
      </c>
      <c r="H55" s="114">
        <v>89.74850418944699</v>
      </c>
      <c r="I55" s="151" t="s">
        <v>4</v>
      </c>
      <c r="J55" s="151" t="s">
        <v>4</v>
      </c>
      <c r="K55" s="118">
        <f t="shared" si="15"/>
        <v>8516.919813129889</v>
      </c>
      <c r="L55" s="210" t="s">
        <v>4</v>
      </c>
      <c r="M55" s="210" t="s">
        <v>4</v>
      </c>
      <c r="N55" s="73">
        <v>1333.4481389404418</v>
      </c>
      <c r="O55" s="210" t="s">
        <v>4</v>
      </c>
      <c r="P55" s="210" t="s">
        <v>4</v>
      </c>
      <c r="Q55" s="211" t="s">
        <v>4</v>
      </c>
      <c r="R55" s="210" t="s">
        <v>4</v>
      </c>
      <c r="S55" s="210" t="s">
        <v>4</v>
      </c>
      <c r="T55" s="118" t="s">
        <v>4</v>
      </c>
      <c r="U55" s="151" t="s">
        <v>4</v>
      </c>
      <c r="V55" s="151" t="s">
        <v>4</v>
      </c>
      <c r="W55" s="76">
        <f t="shared" si="16"/>
        <v>7183.4716741894472</v>
      </c>
      <c r="X55" s="151" t="s">
        <v>4</v>
      </c>
      <c r="Y55" s="151" t="s">
        <v>4</v>
      </c>
      <c r="Z55" s="76">
        <f t="shared" si="17"/>
        <v>14366.943348378894</v>
      </c>
      <c r="AA55" s="151" t="s">
        <v>4</v>
      </c>
      <c r="AB55" s="151" t="s">
        <v>4</v>
      </c>
      <c r="AC55" s="181">
        <f t="shared" si="18"/>
        <v>44.774867926720297</v>
      </c>
      <c r="AD55" s="185"/>
    </row>
    <row r="56" spans="1:30" ht="13.95" customHeight="1" x14ac:dyDescent="0.25">
      <c r="A56" s="95">
        <v>2016</v>
      </c>
      <c r="B56" s="96">
        <v>323.16101099999997</v>
      </c>
      <c r="C56" s="204">
        <v>2402.1588534238604</v>
      </c>
      <c r="D56" s="204">
        <v>5914.5298810783579</v>
      </c>
      <c r="E56" s="121">
        <f t="shared" si="20"/>
        <v>8316.6887345022187</v>
      </c>
      <c r="F56" s="152" t="s">
        <v>4</v>
      </c>
      <c r="G56" s="152" t="s">
        <v>4</v>
      </c>
      <c r="H56" s="90">
        <v>55.540151620546006</v>
      </c>
      <c r="I56" s="70" t="s">
        <v>4</v>
      </c>
      <c r="J56" s="70" t="s">
        <v>4</v>
      </c>
      <c r="K56" s="90">
        <f t="shared" si="15"/>
        <v>8372.2288861227644</v>
      </c>
      <c r="L56" s="205" t="s">
        <v>4</v>
      </c>
      <c r="M56" s="205" t="s">
        <v>4</v>
      </c>
      <c r="N56" s="69">
        <v>1336.3176645022174</v>
      </c>
      <c r="O56" s="206" t="s">
        <v>4</v>
      </c>
      <c r="P56" s="206" t="s">
        <v>4</v>
      </c>
      <c r="Q56" s="152" t="s">
        <v>4</v>
      </c>
      <c r="R56" s="206" t="s">
        <v>4</v>
      </c>
      <c r="S56" s="206" t="s">
        <v>4</v>
      </c>
      <c r="T56" s="121" t="s">
        <v>4</v>
      </c>
      <c r="U56" s="70" t="s">
        <v>4</v>
      </c>
      <c r="V56" s="70" t="s">
        <v>4</v>
      </c>
      <c r="W56" s="69">
        <f t="shared" si="16"/>
        <v>7035.9112216205467</v>
      </c>
      <c r="X56" s="70" t="s">
        <v>4</v>
      </c>
      <c r="Y56" s="70" t="s">
        <v>4</v>
      </c>
      <c r="Z56" s="69">
        <f t="shared" si="17"/>
        <v>14071.822443241093</v>
      </c>
      <c r="AA56" s="70" t="s">
        <v>4</v>
      </c>
      <c r="AB56" s="70" t="s">
        <v>4</v>
      </c>
      <c r="AC56" s="183">
        <f t="shared" si="18"/>
        <v>43.544307525517347</v>
      </c>
      <c r="AD56" s="185"/>
    </row>
    <row r="57" spans="1:30" ht="13.95" customHeight="1" x14ac:dyDescent="0.25">
      <c r="A57" s="77">
        <v>2017</v>
      </c>
      <c r="B57" s="78">
        <v>325.20603</v>
      </c>
      <c r="C57" s="212">
        <v>2328.0560433688192</v>
      </c>
      <c r="D57" s="212">
        <v>5880.5388168178642</v>
      </c>
      <c r="E57" s="124">
        <f t="shared" si="20"/>
        <v>8208.5948601866839</v>
      </c>
      <c r="F57" s="152" t="s">
        <v>4</v>
      </c>
      <c r="G57" s="152" t="s">
        <v>4</v>
      </c>
      <c r="H57" s="90">
        <v>46.381438762005999</v>
      </c>
      <c r="I57" s="70" t="s">
        <v>4</v>
      </c>
      <c r="J57" s="70" t="s">
        <v>4</v>
      </c>
      <c r="K57" s="213">
        <f t="shared" si="15"/>
        <v>8254.9762989486899</v>
      </c>
      <c r="L57" s="214" t="s">
        <v>4</v>
      </c>
      <c r="M57" s="214" t="s">
        <v>4</v>
      </c>
      <c r="N57" s="69">
        <v>1371.781300186683</v>
      </c>
      <c r="O57" s="215" t="s">
        <v>4</v>
      </c>
      <c r="P57" s="215" t="s">
        <v>4</v>
      </c>
      <c r="Q57" s="216" t="s">
        <v>4</v>
      </c>
      <c r="R57" s="215" t="s">
        <v>4</v>
      </c>
      <c r="S57" s="215" t="s">
        <v>4</v>
      </c>
      <c r="T57" s="124" t="s">
        <v>4</v>
      </c>
      <c r="U57" s="70" t="s">
        <v>4</v>
      </c>
      <c r="V57" s="70" t="s">
        <v>4</v>
      </c>
      <c r="W57" s="94">
        <f t="shared" si="16"/>
        <v>6883.1949987620064</v>
      </c>
      <c r="X57" s="70" t="s">
        <v>4</v>
      </c>
      <c r="Y57" s="70" t="s">
        <v>4</v>
      </c>
      <c r="Z57" s="94">
        <f t="shared" si="17"/>
        <v>13766.389997524013</v>
      </c>
      <c r="AA57" s="70" t="s">
        <v>4</v>
      </c>
      <c r="AB57" s="70" t="s">
        <v>4</v>
      </c>
      <c r="AC57" s="182">
        <f t="shared" si="18"/>
        <v>42.331287637944513</v>
      </c>
      <c r="AD57" s="185"/>
    </row>
    <row r="58" spans="1:30" ht="13.95" customHeight="1" x14ac:dyDescent="0.25">
      <c r="A58" s="77">
        <v>2018</v>
      </c>
      <c r="B58" s="78">
        <v>326.92397599999998</v>
      </c>
      <c r="C58" s="212">
        <v>2264.427684259304</v>
      </c>
      <c r="D58" s="212">
        <v>5697.3615128168085</v>
      </c>
      <c r="E58" s="124">
        <f t="shared" si="20"/>
        <v>7961.789197076112</v>
      </c>
      <c r="F58" s="152" t="s">
        <v>4</v>
      </c>
      <c r="G58" s="152" t="s">
        <v>4</v>
      </c>
      <c r="H58" s="90">
        <v>47.653375445803</v>
      </c>
      <c r="I58" s="70" t="s">
        <v>4</v>
      </c>
      <c r="J58" s="70" t="s">
        <v>4</v>
      </c>
      <c r="K58" s="213">
        <f t="shared" si="15"/>
        <v>8009.4425725219153</v>
      </c>
      <c r="L58" s="214" t="s">
        <v>4</v>
      </c>
      <c r="M58" s="214" t="s">
        <v>4</v>
      </c>
      <c r="N58" s="69">
        <v>1307.682887076113</v>
      </c>
      <c r="O58" s="215" t="s">
        <v>4</v>
      </c>
      <c r="P58" s="215" t="s">
        <v>4</v>
      </c>
      <c r="Q58" s="216" t="s">
        <v>4</v>
      </c>
      <c r="R58" s="215" t="s">
        <v>4</v>
      </c>
      <c r="S58" s="215" t="s">
        <v>4</v>
      </c>
      <c r="T58" s="124" t="s">
        <v>4</v>
      </c>
      <c r="U58" s="70" t="s">
        <v>4</v>
      </c>
      <c r="V58" s="70" t="s">
        <v>4</v>
      </c>
      <c r="W58" s="94">
        <f t="shared" si="16"/>
        <v>6701.7596854458025</v>
      </c>
      <c r="X58" s="70" t="s">
        <v>4</v>
      </c>
      <c r="Y58" s="70" t="s">
        <v>4</v>
      </c>
      <c r="Z58" s="94">
        <f t="shared" si="17"/>
        <v>13403.519370891605</v>
      </c>
      <c r="AA58" s="70" t="s">
        <v>4</v>
      </c>
      <c r="AB58" s="70" t="s">
        <v>4</v>
      </c>
      <c r="AC58" s="182">
        <f t="shared" ref="AC58:AC63" si="21">Z58/B58</f>
        <v>40.998887676845108</v>
      </c>
      <c r="AD58" s="193"/>
    </row>
    <row r="59" spans="1:30" ht="13.95" customHeight="1" x14ac:dyDescent="0.25">
      <c r="A59" s="77">
        <v>2019</v>
      </c>
      <c r="B59" s="78">
        <v>328.475998</v>
      </c>
      <c r="C59" s="124">
        <v>2210.5941457669473</v>
      </c>
      <c r="D59" s="124">
        <v>5551.7794269325559</v>
      </c>
      <c r="E59" s="124">
        <f t="shared" si="20"/>
        <v>7762.3735726995037</v>
      </c>
      <c r="F59" s="152" t="s">
        <v>4</v>
      </c>
      <c r="G59" s="152" t="s">
        <v>4</v>
      </c>
      <c r="H59" s="90">
        <v>66.181780523088989</v>
      </c>
      <c r="I59" s="70" t="s">
        <v>4</v>
      </c>
      <c r="J59" s="70" t="s">
        <v>4</v>
      </c>
      <c r="K59" s="213">
        <f t="shared" si="15"/>
        <v>7828.5553532225931</v>
      </c>
      <c r="L59" s="214" t="s">
        <v>4</v>
      </c>
      <c r="M59" s="214" t="s">
        <v>4</v>
      </c>
      <c r="N59" s="69">
        <v>1250.1035076995031</v>
      </c>
      <c r="O59" s="215" t="s">
        <v>4</v>
      </c>
      <c r="P59" s="215" t="s">
        <v>4</v>
      </c>
      <c r="Q59" s="216" t="s">
        <v>4</v>
      </c>
      <c r="R59" s="215" t="s">
        <v>4</v>
      </c>
      <c r="S59" s="215" t="s">
        <v>4</v>
      </c>
      <c r="T59" s="124" t="s">
        <v>4</v>
      </c>
      <c r="U59" s="70" t="s">
        <v>4</v>
      </c>
      <c r="V59" s="70" t="s">
        <v>4</v>
      </c>
      <c r="W59" s="94">
        <f t="shared" si="16"/>
        <v>6578.45184552309</v>
      </c>
      <c r="X59" s="70" t="s">
        <v>4</v>
      </c>
      <c r="Y59" s="70" t="s">
        <v>4</v>
      </c>
      <c r="Z59" s="94">
        <f t="shared" si="17"/>
        <v>13156.90369104618</v>
      </c>
      <c r="AA59" s="70" t="s">
        <v>4</v>
      </c>
      <c r="AB59" s="70" t="s">
        <v>4</v>
      </c>
      <c r="AC59" s="182">
        <f t="shared" si="21"/>
        <v>40.054383794112653</v>
      </c>
      <c r="AD59" s="193"/>
    </row>
    <row r="60" spans="1:30" ht="13.95" customHeight="1" x14ac:dyDescent="0.25">
      <c r="A60" s="95">
        <v>2020</v>
      </c>
      <c r="B60" s="96">
        <v>330.11398000000003</v>
      </c>
      <c r="C60" s="204">
        <v>2202.4643746133343</v>
      </c>
      <c r="D60" s="217">
        <v>5509.4555688745077</v>
      </c>
      <c r="E60" s="121">
        <f t="shared" si="20"/>
        <v>7711.9199434878419</v>
      </c>
      <c r="F60" s="152" t="s">
        <v>4</v>
      </c>
      <c r="G60" s="152" t="s">
        <v>4</v>
      </c>
      <c r="H60" s="90">
        <v>50.015646288318003</v>
      </c>
      <c r="I60" s="70" t="s">
        <v>4</v>
      </c>
      <c r="J60" s="70" t="s">
        <v>4</v>
      </c>
      <c r="K60" s="90">
        <f t="shared" si="15"/>
        <v>7761.9355897761598</v>
      </c>
      <c r="L60" s="205" t="s">
        <v>4</v>
      </c>
      <c r="M60" s="205" t="s">
        <v>4</v>
      </c>
      <c r="N60" s="69">
        <v>1124.5520784878415</v>
      </c>
      <c r="O60" s="206" t="s">
        <v>4</v>
      </c>
      <c r="P60" s="206" t="s">
        <v>4</v>
      </c>
      <c r="Q60" s="152" t="s">
        <v>4</v>
      </c>
      <c r="R60" s="206" t="s">
        <v>4</v>
      </c>
      <c r="S60" s="206" t="s">
        <v>4</v>
      </c>
      <c r="T60" s="121" t="s">
        <v>4</v>
      </c>
      <c r="U60" s="70" t="s">
        <v>4</v>
      </c>
      <c r="V60" s="70" t="s">
        <v>4</v>
      </c>
      <c r="W60" s="69">
        <f t="shared" si="16"/>
        <v>6637.383511288318</v>
      </c>
      <c r="X60" s="70" t="s">
        <v>4</v>
      </c>
      <c r="Y60" s="70" t="s">
        <v>4</v>
      </c>
      <c r="Z60" s="69">
        <f t="shared" si="17"/>
        <v>13274.767022576636</v>
      </c>
      <c r="AA60" s="70" t="s">
        <v>4</v>
      </c>
      <c r="AB60" s="70" t="s">
        <v>4</v>
      </c>
      <c r="AC60" s="183">
        <f t="shared" si="21"/>
        <v>40.212677519978506</v>
      </c>
      <c r="AD60" s="193"/>
    </row>
    <row r="61" spans="1:30" ht="13.95" customHeight="1" x14ac:dyDescent="0.25">
      <c r="A61" s="136">
        <v>2021</v>
      </c>
      <c r="B61" s="137">
        <v>332.29881899999998</v>
      </c>
      <c r="C61" s="218">
        <v>2091.8329500815817</v>
      </c>
      <c r="D61" s="218">
        <v>5437.4588884226359</v>
      </c>
      <c r="E61" s="218">
        <f t="shared" si="20"/>
        <v>7529.2918385042176</v>
      </c>
      <c r="F61" s="219" t="s">
        <v>4</v>
      </c>
      <c r="G61" s="219" t="s">
        <v>4</v>
      </c>
      <c r="H61" s="218">
        <v>45.884414712308001</v>
      </c>
      <c r="I61" s="218" t="s">
        <v>4</v>
      </c>
      <c r="J61" s="218" t="s">
        <v>4</v>
      </c>
      <c r="K61" s="218">
        <f t="shared" si="15"/>
        <v>7575.1762532165258</v>
      </c>
      <c r="L61" s="220" t="s">
        <v>4</v>
      </c>
      <c r="M61" s="220" t="s">
        <v>4</v>
      </c>
      <c r="N61" s="220">
        <v>1009.4653585042187</v>
      </c>
      <c r="O61" s="220" t="s">
        <v>4</v>
      </c>
      <c r="P61" s="220" t="s">
        <v>4</v>
      </c>
      <c r="Q61" s="219" t="s">
        <v>4</v>
      </c>
      <c r="R61" s="220" t="s">
        <v>4</v>
      </c>
      <c r="S61" s="220" t="s">
        <v>4</v>
      </c>
      <c r="T61" s="218" t="s">
        <v>4</v>
      </c>
      <c r="U61" s="219" t="s">
        <v>4</v>
      </c>
      <c r="V61" s="219" t="s">
        <v>4</v>
      </c>
      <c r="W61" s="140">
        <f t="shared" si="16"/>
        <v>6565.710894712307</v>
      </c>
      <c r="X61" s="219" t="s">
        <v>4</v>
      </c>
      <c r="Y61" s="219" t="s">
        <v>4</v>
      </c>
      <c r="Z61" s="140">
        <f t="shared" si="17"/>
        <v>13131.421789424614</v>
      </c>
      <c r="AA61" s="219" t="s">
        <v>4</v>
      </c>
      <c r="AB61" s="219" t="s">
        <v>4</v>
      </c>
      <c r="AC61" s="184">
        <f t="shared" si="21"/>
        <v>39.51690779082972</v>
      </c>
      <c r="AD61" s="193"/>
    </row>
    <row r="62" spans="1:30" ht="13.95" customHeight="1" x14ac:dyDescent="0.25">
      <c r="A62" s="74">
        <v>2022</v>
      </c>
      <c r="B62" s="75">
        <v>333.52110399999998</v>
      </c>
      <c r="C62" s="118">
        <v>2032.3741926386942</v>
      </c>
      <c r="D62" s="118">
        <v>5490.9422052048621</v>
      </c>
      <c r="E62" s="118">
        <f t="shared" si="20"/>
        <v>7523.3163978435568</v>
      </c>
      <c r="F62" s="211" t="s">
        <v>4</v>
      </c>
      <c r="G62" s="211" t="s">
        <v>4</v>
      </c>
      <c r="H62" s="118">
        <v>47.859356151083993</v>
      </c>
      <c r="I62" s="118" t="s">
        <v>4</v>
      </c>
      <c r="J62" s="118" t="s">
        <v>4</v>
      </c>
      <c r="K62" s="118">
        <f t="shared" si="15"/>
        <v>7571.1757539946411</v>
      </c>
      <c r="L62" s="210" t="s">
        <v>4</v>
      </c>
      <c r="M62" s="210" t="s">
        <v>4</v>
      </c>
      <c r="N62" s="210">
        <v>1016.779612843556</v>
      </c>
      <c r="O62" s="210" t="s">
        <v>4</v>
      </c>
      <c r="P62" s="210" t="s">
        <v>4</v>
      </c>
      <c r="Q62" s="211" t="s">
        <v>4</v>
      </c>
      <c r="R62" s="210" t="s">
        <v>4</v>
      </c>
      <c r="S62" s="210" t="s">
        <v>4</v>
      </c>
      <c r="T62" s="118" t="s">
        <v>4</v>
      </c>
      <c r="U62" s="211" t="s">
        <v>4</v>
      </c>
      <c r="V62" s="211" t="s">
        <v>4</v>
      </c>
      <c r="W62" s="76">
        <f t="shared" si="16"/>
        <v>6554.3961411510854</v>
      </c>
      <c r="X62" s="211" t="s">
        <v>4</v>
      </c>
      <c r="Y62" s="211" t="s">
        <v>4</v>
      </c>
      <c r="Z62" s="76">
        <f t="shared" si="17"/>
        <v>13108.792282302171</v>
      </c>
      <c r="AA62" s="211" t="s">
        <v>4</v>
      </c>
      <c r="AB62" s="211" t="s">
        <v>4</v>
      </c>
      <c r="AC62" s="181">
        <f t="shared" si="21"/>
        <v>39.304236298948481</v>
      </c>
      <c r="AD62" s="193"/>
    </row>
    <row r="63" spans="1:30" ht="14.4" customHeight="1" thickBot="1" x14ac:dyDescent="0.3">
      <c r="A63" s="142">
        <v>2023</v>
      </c>
      <c r="B63" s="143">
        <v>335.16093799999999</v>
      </c>
      <c r="C63" s="221">
        <v>1930.9869699166613</v>
      </c>
      <c r="D63" s="221">
        <v>5404.647068043364</v>
      </c>
      <c r="E63" s="221">
        <f t="shared" si="20"/>
        <v>7335.6340379600251</v>
      </c>
      <c r="F63" s="222" t="s">
        <v>4</v>
      </c>
      <c r="G63" s="222" t="s">
        <v>4</v>
      </c>
      <c r="H63" s="221">
        <v>48.711394125778</v>
      </c>
      <c r="I63" s="221" t="s">
        <v>4</v>
      </c>
      <c r="J63" s="221" t="s">
        <v>4</v>
      </c>
      <c r="K63" s="221">
        <f t="shared" si="15"/>
        <v>7384.3454320858027</v>
      </c>
      <c r="L63" s="223" t="s">
        <v>4</v>
      </c>
      <c r="M63" s="223" t="s">
        <v>4</v>
      </c>
      <c r="N63" s="223">
        <v>1056.7543979600241</v>
      </c>
      <c r="O63" s="223" t="s">
        <v>4</v>
      </c>
      <c r="P63" s="223" t="s">
        <v>4</v>
      </c>
      <c r="Q63" s="222" t="s">
        <v>4</v>
      </c>
      <c r="R63" s="223" t="s">
        <v>4</v>
      </c>
      <c r="S63" s="223" t="s">
        <v>4</v>
      </c>
      <c r="T63" s="221" t="s">
        <v>4</v>
      </c>
      <c r="U63" s="222" t="s">
        <v>4</v>
      </c>
      <c r="V63" s="222" t="s">
        <v>4</v>
      </c>
      <c r="W63" s="80">
        <f t="shared" si="16"/>
        <v>6327.5910341257786</v>
      </c>
      <c r="X63" s="222" t="s">
        <v>4</v>
      </c>
      <c r="Y63" s="222" t="s">
        <v>4</v>
      </c>
      <c r="Z63" s="80">
        <f t="shared" si="17"/>
        <v>12655.182068251557</v>
      </c>
      <c r="AA63" s="222" t="s">
        <v>4</v>
      </c>
      <c r="AB63" s="222" t="s">
        <v>4</v>
      </c>
      <c r="AC63" s="247">
        <f t="shared" si="21"/>
        <v>37.758523244888273</v>
      </c>
      <c r="AD63" s="6"/>
    </row>
    <row r="64" spans="1:30" ht="15" customHeight="1" thickTop="1" x14ac:dyDescent="0.25">
      <c r="A64" s="25" t="s">
        <v>3</v>
      </c>
      <c r="C64" s="20"/>
      <c r="D64" s="20"/>
      <c r="F64" s="21"/>
      <c r="G64" s="21"/>
      <c r="L64"/>
      <c r="M64" s="22"/>
      <c r="O64" s="23"/>
      <c r="P64" s="23"/>
      <c r="R64" s="24"/>
      <c r="S64" s="24"/>
      <c r="AD64" s="6"/>
    </row>
    <row r="65" spans="1:30" ht="15" customHeight="1" x14ac:dyDescent="0.25">
      <c r="A65" s="25" t="s">
        <v>90</v>
      </c>
      <c r="C65" s="20"/>
      <c r="D65" s="20"/>
      <c r="F65" s="21"/>
      <c r="G65" s="21"/>
      <c r="L65"/>
      <c r="M65" s="22"/>
      <c r="O65" s="23"/>
      <c r="P65" s="23"/>
      <c r="R65" s="24"/>
      <c r="S65" s="24"/>
      <c r="AD65" s="6"/>
    </row>
    <row r="66" spans="1:30" ht="15" customHeight="1" x14ac:dyDescent="0.25">
      <c r="A66" s="227" t="s">
        <v>91</v>
      </c>
      <c r="C66" s="20"/>
      <c r="D66" s="20"/>
      <c r="F66" s="21"/>
      <c r="G66" s="21"/>
      <c r="L66"/>
      <c r="M66" s="22"/>
      <c r="O66" s="23"/>
      <c r="P66" s="23"/>
      <c r="R66" s="24"/>
      <c r="S66" s="24"/>
      <c r="AD66" s="6"/>
    </row>
    <row r="67" spans="1:30" ht="15" customHeight="1" x14ac:dyDescent="0.25">
      <c r="A67" s="228" t="s">
        <v>106</v>
      </c>
      <c r="L67"/>
      <c r="AD67" s="6"/>
    </row>
    <row r="68" spans="1:30" ht="15" customHeight="1" x14ac:dyDescent="0.25">
      <c r="A68" s="25" t="s">
        <v>92</v>
      </c>
      <c r="L68"/>
      <c r="AD68" s="6"/>
    </row>
    <row r="69" spans="1:30" ht="12" customHeight="1" x14ac:dyDescent="0.25">
      <c r="L69"/>
      <c r="AD69" s="6"/>
    </row>
    <row r="70" spans="1:30" ht="12" customHeight="1" x14ac:dyDescent="0.25">
      <c r="L70"/>
      <c r="AD70" s="6"/>
    </row>
    <row r="71" spans="1:30" ht="12" customHeight="1" x14ac:dyDescent="0.25">
      <c r="L71"/>
      <c r="AD71" s="6"/>
    </row>
    <row r="72" spans="1:30" ht="12" customHeight="1" x14ac:dyDescent="0.25">
      <c r="L72"/>
      <c r="AD72" s="6"/>
    </row>
    <row r="73" spans="1:30" ht="12" customHeight="1" x14ac:dyDescent="0.25">
      <c r="L73"/>
      <c r="AD73" s="6"/>
    </row>
    <row r="74" spans="1:30" ht="12" customHeight="1" x14ac:dyDescent="0.25">
      <c r="L74"/>
      <c r="AD74" s="6"/>
    </row>
    <row r="75" spans="1:30" ht="12" customHeight="1" x14ac:dyDescent="0.25">
      <c r="L75"/>
      <c r="AD75" s="6"/>
    </row>
    <row r="76" spans="1:30" ht="12" customHeight="1" x14ac:dyDescent="0.25">
      <c r="L76"/>
      <c r="AD76" s="6"/>
    </row>
    <row r="77" spans="1:30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2:12" s="6" customFormat="1" ht="12" customHeight="1" x14ac:dyDescent="0.25">
      <c r="L81"/>
    </row>
    <row r="82" spans="12:12" s="6" customFormat="1" ht="12" customHeight="1" x14ac:dyDescent="0.25">
      <c r="L82"/>
    </row>
    <row r="83" spans="12:12" s="6" customFormat="1" ht="12" customHeight="1" x14ac:dyDescent="0.25">
      <c r="L83"/>
    </row>
    <row r="84" spans="12:12" s="6" customFormat="1" ht="12" customHeight="1" x14ac:dyDescent="0.25">
      <c r="L84"/>
    </row>
    <row r="85" spans="12:12" s="6" customFormat="1" ht="12" customHeight="1" x14ac:dyDescent="0.25">
      <c r="L85"/>
    </row>
    <row r="86" spans="12:12" s="6" customFormat="1" ht="12" customHeight="1" x14ac:dyDescent="0.25">
      <c r="L86"/>
    </row>
    <row r="87" spans="12:12" s="6" customFormat="1" ht="12" customHeight="1" x14ac:dyDescent="0.25">
      <c r="L87"/>
    </row>
    <row r="88" spans="12:12" s="6" customFormat="1" ht="12" customHeight="1" x14ac:dyDescent="0.25">
      <c r="L88"/>
    </row>
    <row r="89" spans="12:12" s="6" customFormat="1" ht="12" customHeight="1" x14ac:dyDescent="0.25">
      <c r="L89"/>
    </row>
    <row r="90" spans="12:12" s="6" customFormat="1" ht="12" customHeight="1" x14ac:dyDescent="0.25">
      <c r="L90"/>
    </row>
    <row r="91" spans="12:12" s="6" customFormat="1" ht="12" customHeight="1" x14ac:dyDescent="0.25">
      <c r="L91"/>
    </row>
    <row r="92" spans="12:12" s="6" customFormat="1" ht="12" customHeight="1" x14ac:dyDescent="0.25">
      <c r="L92"/>
    </row>
    <row r="93" spans="12:12" s="6" customFormat="1" ht="12" customHeight="1" x14ac:dyDescent="0.25">
      <c r="L93"/>
    </row>
    <row r="94" spans="12:12" s="6" customFormat="1" ht="12" customHeight="1" x14ac:dyDescent="0.25">
      <c r="L94"/>
    </row>
  </sheetData>
  <phoneticPr fontId="4" type="noConversion"/>
  <printOptions horizontalCentered="1" verticalCentered="1"/>
  <pageMargins left="0.25" right="0.25" top="0.25" bottom="0.25" header="0" footer="0"/>
  <pageSetup scale="63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HH71"/>
  <sheetViews>
    <sheetView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2.6640625" style="4" customWidth="1"/>
    <col min="5" max="5" width="13.33203125" style="4" customWidth="1"/>
    <col min="6" max="10" width="12.6640625" style="4" customWidth="1"/>
    <col min="11" max="11" width="15.5546875" style="4" customWidth="1"/>
    <col min="12" max="12" width="25.5546875" style="4" customWidth="1"/>
    <col min="13" max="13" width="23.33203125" style="4" customWidth="1"/>
    <col min="14" max="16" width="12.6640625" style="5" customWidth="1"/>
    <col min="17" max="16384" width="12.6640625" style="6"/>
  </cols>
  <sheetData>
    <row r="1" spans="1:216" s="27" customFormat="1" ht="16.95" customHeight="1" thickBot="1" x14ac:dyDescent="0.3">
      <c r="A1" s="297" t="s">
        <v>42</v>
      </c>
      <c r="B1" s="91"/>
      <c r="C1" s="51"/>
      <c r="D1" s="50"/>
      <c r="E1" s="51"/>
      <c r="F1" s="50"/>
      <c r="G1" s="51"/>
      <c r="H1" s="50"/>
      <c r="I1" s="51"/>
      <c r="J1" s="51"/>
      <c r="K1" s="50"/>
      <c r="L1" s="51"/>
      <c r="M1" s="52" t="s">
        <v>46</v>
      </c>
      <c r="N1" s="7"/>
      <c r="O1" s="26"/>
      <c r="P1" s="26"/>
    </row>
    <row r="2" spans="1:216" ht="18" customHeight="1" thickTop="1" x14ac:dyDescent="0.25">
      <c r="A2" s="55"/>
      <c r="B2" s="54"/>
      <c r="C2" s="264" t="s">
        <v>13</v>
      </c>
      <c r="D2" s="264"/>
      <c r="E2" s="289"/>
      <c r="F2" s="265" t="s">
        <v>34</v>
      </c>
      <c r="G2" s="290"/>
      <c r="H2" s="264"/>
      <c r="I2" s="291"/>
      <c r="J2" s="292"/>
      <c r="K2" s="100" t="s">
        <v>112</v>
      </c>
      <c r="L2" s="103"/>
      <c r="M2" s="104"/>
      <c r="N2" s="185"/>
    </row>
    <row r="3" spans="1:216" ht="48" customHeight="1" x14ac:dyDescent="0.2">
      <c r="A3" s="55" t="s">
        <v>0</v>
      </c>
      <c r="B3" s="54" t="s">
        <v>73</v>
      </c>
      <c r="C3" s="108" t="s">
        <v>110</v>
      </c>
      <c r="D3" s="59" t="s">
        <v>16</v>
      </c>
      <c r="E3" s="59" t="s">
        <v>77</v>
      </c>
      <c r="F3" s="108" t="s">
        <v>93</v>
      </c>
      <c r="G3" s="108" t="s">
        <v>111</v>
      </c>
      <c r="H3" s="59" t="s">
        <v>17</v>
      </c>
      <c r="I3" s="108" t="s">
        <v>18</v>
      </c>
      <c r="J3" s="293" t="s">
        <v>19</v>
      </c>
      <c r="K3" s="276" t="s">
        <v>33</v>
      </c>
      <c r="L3" s="57"/>
      <c r="M3" s="113"/>
      <c r="N3" s="185"/>
    </row>
    <row r="4" spans="1:216" ht="36" customHeight="1" x14ac:dyDescent="0.2">
      <c r="A4" s="55"/>
      <c r="B4" s="54"/>
      <c r="C4" s="110"/>
      <c r="D4" s="110"/>
      <c r="E4" s="110"/>
      <c r="F4" s="110"/>
      <c r="G4" s="110"/>
      <c r="H4" s="110"/>
      <c r="I4" s="150"/>
      <c r="J4" s="150"/>
      <c r="K4" s="63" t="s">
        <v>78</v>
      </c>
      <c r="L4" s="63" t="s">
        <v>78</v>
      </c>
      <c r="M4" s="62" t="s">
        <v>25</v>
      </c>
      <c r="N4" s="185"/>
    </row>
    <row r="5" spans="1:216" ht="15" customHeight="1" x14ac:dyDescent="0.25">
      <c r="A5" s="66"/>
      <c r="B5" s="64" t="s">
        <v>29</v>
      </c>
      <c r="C5" s="65" t="s">
        <v>81</v>
      </c>
      <c r="D5" s="65"/>
      <c r="E5" s="65"/>
      <c r="F5" s="65"/>
      <c r="G5" s="65"/>
      <c r="H5" s="65"/>
      <c r="I5" s="65"/>
      <c r="J5" s="65"/>
      <c r="K5" s="65"/>
      <c r="L5" s="112" t="s">
        <v>82</v>
      </c>
      <c r="M5" s="178" t="s">
        <v>83</v>
      </c>
      <c r="N5" s="18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</row>
    <row r="6" spans="1:216" ht="13.95" customHeight="1" x14ac:dyDescent="0.25">
      <c r="A6" s="71">
        <v>1964</v>
      </c>
      <c r="B6" s="72">
        <v>191.88900000000001</v>
      </c>
      <c r="C6" s="73">
        <v>1211.415</v>
      </c>
      <c r="D6" s="73">
        <v>0.11600000000000001</v>
      </c>
      <c r="E6" s="73">
        <f>SUM(C6,D6)</f>
        <v>1211.5309999999999</v>
      </c>
      <c r="F6" s="73">
        <f>E6-SUM(G6)</f>
        <v>-1.8500656028663798E-4</v>
      </c>
      <c r="G6" s="73">
        <v>1211.5311850065602</v>
      </c>
      <c r="H6" s="73">
        <v>9.1389999999999993</v>
      </c>
      <c r="I6" s="151" t="s">
        <v>4</v>
      </c>
      <c r="J6" s="73">
        <v>300.59804625164003</v>
      </c>
      <c r="K6" s="73">
        <f>G6-H6-J6</f>
        <v>901.79413875492037</v>
      </c>
      <c r="L6" s="73">
        <f>K6*2</f>
        <v>1803.5882775098407</v>
      </c>
      <c r="M6" s="179">
        <f t="shared" ref="M6:M41" si="0">L6/B6</f>
        <v>9.3991228132401581</v>
      </c>
      <c r="N6" s="185"/>
    </row>
    <row r="7" spans="1:216" ht="13.95" customHeight="1" x14ac:dyDescent="0.25">
      <c r="A7" s="71">
        <v>1965</v>
      </c>
      <c r="B7" s="72">
        <v>194.303</v>
      </c>
      <c r="C7" s="73">
        <v>1226.1859999999999</v>
      </c>
      <c r="D7" s="73">
        <v>0.121</v>
      </c>
      <c r="E7" s="73">
        <f t="shared" ref="E7:E42" si="1">SUM(C7,D7)</f>
        <v>1226.307</v>
      </c>
      <c r="F7" s="73">
        <f t="shared" ref="F7:F65" si="2">E7-SUM(G7)</f>
        <v>-11.225249291120008</v>
      </c>
      <c r="G7" s="73">
        <v>1237.53224929112</v>
      </c>
      <c r="H7" s="73">
        <v>6.1840000000000002</v>
      </c>
      <c r="I7" s="151" t="s">
        <v>4</v>
      </c>
      <c r="J7" s="73">
        <v>307.83706232278001</v>
      </c>
      <c r="K7" s="73">
        <f t="shared" ref="K7:K15" si="3">G7-H7-J7</f>
        <v>923.5111869683401</v>
      </c>
      <c r="L7" s="73">
        <f t="shared" ref="L7:L43" si="4">K7*2</f>
        <v>1847.0223739366802</v>
      </c>
      <c r="M7" s="179">
        <f t="shared" si="0"/>
        <v>9.5058870626633674</v>
      </c>
      <c r="N7" s="185"/>
    </row>
    <row r="8" spans="1:216" ht="13.95" customHeight="1" x14ac:dyDescent="0.25">
      <c r="A8" s="67">
        <v>1966</v>
      </c>
      <c r="B8" s="68">
        <v>196.56</v>
      </c>
      <c r="C8" s="69">
        <v>1268.1479999999999</v>
      </c>
      <c r="D8" s="69">
        <v>0.14799999999999999</v>
      </c>
      <c r="E8" s="69">
        <f t="shared" si="1"/>
        <v>1268.2959999999998</v>
      </c>
      <c r="F8" s="69">
        <f t="shared" si="2"/>
        <v>-1.2713000000001102</v>
      </c>
      <c r="G8" s="69">
        <v>1269.5672999999999</v>
      </c>
      <c r="H8" s="69">
        <v>0.55730000000000002</v>
      </c>
      <c r="I8" s="152" t="s">
        <v>4</v>
      </c>
      <c r="J8" s="69">
        <v>317.2525</v>
      </c>
      <c r="K8" s="157">
        <f t="shared" si="3"/>
        <v>951.75749999999994</v>
      </c>
      <c r="L8" s="69">
        <f t="shared" si="4"/>
        <v>1903.5149999999999</v>
      </c>
      <c r="M8" s="180">
        <f t="shared" si="0"/>
        <v>9.6841422466422458</v>
      </c>
      <c r="N8" s="185"/>
    </row>
    <row r="9" spans="1:216" ht="13.95" customHeight="1" x14ac:dyDescent="0.25">
      <c r="A9" s="67">
        <v>1967</v>
      </c>
      <c r="B9" s="68">
        <v>198.71199999999999</v>
      </c>
      <c r="C9" s="69">
        <v>1306.4739999999999</v>
      </c>
      <c r="D9" s="69">
        <v>0.318</v>
      </c>
      <c r="E9" s="69">
        <f t="shared" si="1"/>
        <v>1306.7919999999999</v>
      </c>
      <c r="F9" s="69">
        <f t="shared" si="2"/>
        <v>-11.193533571949956</v>
      </c>
      <c r="G9" s="69">
        <v>1317.9855335719499</v>
      </c>
      <c r="H9" s="69">
        <v>6.2069999999999999</v>
      </c>
      <c r="I9" s="152" t="s">
        <v>4</v>
      </c>
      <c r="J9" s="69">
        <v>327.9446333929875</v>
      </c>
      <c r="K9" s="157">
        <f t="shared" si="3"/>
        <v>983.83390017896227</v>
      </c>
      <c r="L9" s="69">
        <f t="shared" si="4"/>
        <v>1967.6678003579245</v>
      </c>
      <c r="M9" s="180">
        <f t="shared" si="0"/>
        <v>9.9021085810515963</v>
      </c>
      <c r="N9" s="185"/>
    </row>
    <row r="10" spans="1:216" ht="13.95" customHeight="1" x14ac:dyDescent="0.25">
      <c r="A10" s="67">
        <v>1968</v>
      </c>
      <c r="B10" s="68">
        <v>200.70599999999999</v>
      </c>
      <c r="C10" s="69">
        <v>1390.5729999999999</v>
      </c>
      <c r="D10" s="69">
        <v>1.4119999999999999</v>
      </c>
      <c r="E10" s="69">
        <f t="shared" si="1"/>
        <v>1391.9849999999999</v>
      </c>
      <c r="F10" s="69">
        <f>E10-SUM(G10)</f>
        <v>10.661935522799695</v>
      </c>
      <c r="G10" s="69">
        <v>1381.3230644772002</v>
      </c>
      <c r="H10" s="69">
        <v>7.2249999999999996</v>
      </c>
      <c r="I10" s="152" t="s">
        <v>4</v>
      </c>
      <c r="J10" s="69">
        <v>343.52451611930002</v>
      </c>
      <c r="K10" s="158">
        <f t="shared" si="3"/>
        <v>1030.5735483579003</v>
      </c>
      <c r="L10" s="69">
        <f t="shared" si="4"/>
        <v>2061.1470967158007</v>
      </c>
      <c r="M10" s="180">
        <f t="shared" si="0"/>
        <v>10.269484204337692</v>
      </c>
      <c r="N10" s="185"/>
    </row>
    <row r="11" spans="1:216" ht="13.95" customHeight="1" x14ac:dyDescent="0.25">
      <c r="A11" s="67">
        <v>1969</v>
      </c>
      <c r="B11" s="68">
        <v>202.67699999999999</v>
      </c>
      <c r="C11" s="69">
        <v>1418.5119999999999</v>
      </c>
      <c r="D11" s="69">
        <v>0.16700000000000001</v>
      </c>
      <c r="E11" s="69">
        <f t="shared" si="1"/>
        <v>1418.6789999999999</v>
      </c>
      <c r="F11" s="69">
        <f t="shared" si="2"/>
        <v>-6.052948317978462</v>
      </c>
      <c r="G11" s="69">
        <v>1424.7319483179783</v>
      </c>
      <c r="H11" s="69">
        <v>10.172000000000001</v>
      </c>
      <c r="I11" s="152" t="s">
        <v>4</v>
      </c>
      <c r="J11" s="69">
        <v>353.63998707949457</v>
      </c>
      <c r="K11" s="130">
        <f t="shared" si="3"/>
        <v>1060.9199612384837</v>
      </c>
      <c r="L11" s="69">
        <f t="shared" si="4"/>
        <v>2121.8399224769673</v>
      </c>
      <c r="M11" s="180">
        <f t="shared" si="0"/>
        <v>10.469071095767983</v>
      </c>
      <c r="N11" s="185"/>
    </row>
    <row r="12" spans="1:216" ht="13.95" customHeight="1" x14ac:dyDescent="0.25">
      <c r="A12" s="67">
        <v>1970</v>
      </c>
      <c r="B12" s="68">
        <v>205.05199999999999</v>
      </c>
      <c r="C12" s="69">
        <v>1476.9870000000001</v>
      </c>
      <c r="D12" s="69">
        <v>0.105</v>
      </c>
      <c r="E12" s="69">
        <f t="shared" si="1"/>
        <v>1477.0920000000001</v>
      </c>
      <c r="F12" s="69">
        <f t="shared" si="2"/>
        <v>1.693629407140179</v>
      </c>
      <c r="G12" s="69">
        <v>1475.3983705928599</v>
      </c>
      <c r="H12" s="69">
        <v>6.21</v>
      </c>
      <c r="I12" s="152" t="s">
        <v>4</v>
      </c>
      <c r="J12" s="69">
        <v>367.29709264821503</v>
      </c>
      <c r="K12" s="158">
        <f t="shared" si="3"/>
        <v>1101.8912779446448</v>
      </c>
      <c r="L12" s="69">
        <f t="shared" si="4"/>
        <v>2203.7825558892896</v>
      </c>
      <c r="M12" s="180">
        <f t="shared" si="0"/>
        <v>10.747432631182772</v>
      </c>
      <c r="N12" s="189"/>
      <c r="O12" s="10"/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</row>
    <row r="13" spans="1:216" ht="13.95" customHeight="1" x14ac:dyDescent="0.25">
      <c r="A13" s="71">
        <v>1971</v>
      </c>
      <c r="B13" s="72">
        <v>207.661</v>
      </c>
      <c r="C13" s="73">
        <v>1517.9340000000002</v>
      </c>
      <c r="D13" s="73">
        <v>0.13600000000000001</v>
      </c>
      <c r="E13" s="73">
        <f t="shared" si="1"/>
        <v>1518.0700000000002</v>
      </c>
      <c r="F13" s="73">
        <f t="shared" si="2"/>
        <v>-38.962505952069478</v>
      </c>
      <c r="G13" s="73">
        <v>1557.0325059520696</v>
      </c>
      <c r="H13" s="73">
        <v>6.2110000000000003</v>
      </c>
      <c r="I13" s="151" t="s">
        <v>4</v>
      </c>
      <c r="J13" s="73">
        <v>387.70537648801741</v>
      </c>
      <c r="K13" s="73">
        <f t="shared" si="3"/>
        <v>1163.1161294640522</v>
      </c>
      <c r="L13" s="73">
        <f t="shared" si="4"/>
        <v>2326.2322589281043</v>
      </c>
      <c r="M13" s="179">
        <f t="shared" si="0"/>
        <v>11.202066150736558</v>
      </c>
      <c r="N13" s="189"/>
      <c r="O13" s="10"/>
      <c r="P13" s="10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</row>
    <row r="14" spans="1:216" ht="13.95" customHeight="1" x14ac:dyDescent="0.25">
      <c r="A14" s="71">
        <v>1972</v>
      </c>
      <c r="B14" s="72">
        <v>209.89599999999999</v>
      </c>
      <c r="C14" s="73">
        <v>1649.7190000000001</v>
      </c>
      <c r="D14" s="73">
        <v>1E-3</v>
      </c>
      <c r="E14" s="73">
        <f t="shared" si="1"/>
        <v>1649.72</v>
      </c>
      <c r="F14" s="73">
        <f t="shared" si="2"/>
        <v>-32.346000000000004</v>
      </c>
      <c r="G14" s="73">
        <v>1682.066</v>
      </c>
      <c r="H14" s="73">
        <v>5.649</v>
      </c>
      <c r="I14" s="151" t="s">
        <v>4</v>
      </c>
      <c r="J14" s="73">
        <v>419.10424999999998</v>
      </c>
      <c r="K14" s="73">
        <f t="shared" si="3"/>
        <v>1257.3127500000001</v>
      </c>
      <c r="L14" s="73">
        <f t="shared" si="4"/>
        <v>2514.6255000000001</v>
      </c>
      <c r="M14" s="179">
        <f t="shared" si="0"/>
        <v>11.980340263749667</v>
      </c>
      <c r="N14" s="189"/>
      <c r="O14" s="1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</row>
    <row r="15" spans="1:216" ht="13.95" customHeight="1" x14ac:dyDescent="0.25">
      <c r="A15" s="71">
        <v>1973</v>
      </c>
      <c r="B15" s="72">
        <v>211.90899999999999</v>
      </c>
      <c r="C15" s="73">
        <v>1851.1969999999999</v>
      </c>
      <c r="D15" s="73">
        <v>0.28100000000000003</v>
      </c>
      <c r="E15" s="73">
        <f t="shared" si="1"/>
        <v>1851.4779999999998</v>
      </c>
      <c r="F15" s="73">
        <f t="shared" si="2"/>
        <v>-0.94700000000034379</v>
      </c>
      <c r="G15" s="73">
        <v>1852.4250000000002</v>
      </c>
      <c r="H15" s="73">
        <v>6.4560000000000004</v>
      </c>
      <c r="I15" s="151" t="s">
        <v>4</v>
      </c>
      <c r="J15" s="73">
        <v>461.49225000000001</v>
      </c>
      <c r="K15" s="73">
        <f t="shared" si="3"/>
        <v>1384.4767500000003</v>
      </c>
      <c r="L15" s="73">
        <f t="shared" si="4"/>
        <v>2768.9535000000005</v>
      </c>
      <c r="M15" s="179">
        <f t="shared" si="0"/>
        <v>13.066710238828934</v>
      </c>
      <c r="N15" s="189"/>
      <c r="O15" s="10"/>
      <c r="P15" s="1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</row>
    <row r="16" spans="1:216" ht="13.95" customHeight="1" x14ac:dyDescent="0.25">
      <c r="A16" s="71">
        <v>1974</v>
      </c>
      <c r="B16" s="72">
        <v>213.85400000000001</v>
      </c>
      <c r="C16" s="73">
        <v>2063.2359999999999</v>
      </c>
      <c r="D16" s="73">
        <v>0.13100000000000001</v>
      </c>
      <c r="E16" s="73">
        <f t="shared" si="1"/>
        <v>2063.3669999999997</v>
      </c>
      <c r="F16" s="73">
        <f t="shared" si="2"/>
        <v>81.009999999999764</v>
      </c>
      <c r="G16" s="73">
        <v>1982.357</v>
      </c>
      <c r="H16" s="73">
        <v>8.1679999999999993</v>
      </c>
      <c r="I16" s="73">
        <v>0.20100000000000001</v>
      </c>
      <c r="J16" s="73">
        <v>493.49700000000001</v>
      </c>
      <c r="K16" s="73">
        <f>G16-I16-H16-J16</f>
        <v>1480.491</v>
      </c>
      <c r="L16" s="73">
        <f t="shared" si="4"/>
        <v>2960.982</v>
      </c>
      <c r="M16" s="179">
        <f t="shared" si="0"/>
        <v>13.84581069327672</v>
      </c>
      <c r="N16" s="189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</row>
    <row r="17" spans="1:216" ht="13.95" customHeight="1" x14ac:dyDescent="0.25">
      <c r="A17" s="71">
        <v>1975</v>
      </c>
      <c r="B17" s="72">
        <v>215.97300000000001</v>
      </c>
      <c r="C17" s="73">
        <v>2080.7890000000002</v>
      </c>
      <c r="D17" s="73">
        <v>1.0029999999999999</v>
      </c>
      <c r="E17" s="73">
        <f t="shared" si="1"/>
        <v>2081.7920000000004</v>
      </c>
      <c r="F17" s="73">
        <f t="shared" si="2"/>
        <v>56.893000000000484</v>
      </c>
      <c r="G17" s="73">
        <v>2024.8989999999999</v>
      </c>
      <c r="H17" s="73">
        <v>5.0359999999999996</v>
      </c>
      <c r="I17" s="73">
        <v>0.40200000000000002</v>
      </c>
      <c r="J17" s="73">
        <v>504.86524999999995</v>
      </c>
      <c r="K17" s="73">
        <f t="shared" ref="K17:K65" si="5">G17-I17-H17-J17</f>
        <v>1514.59575</v>
      </c>
      <c r="L17" s="73">
        <f t="shared" si="4"/>
        <v>3029.1914999999999</v>
      </c>
      <c r="M17" s="179">
        <f t="shared" si="0"/>
        <v>14.025787945715436</v>
      </c>
      <c r="N17" s="189"/>
      <c r="O17" s="10"/>
      <c r="P17" s="10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</row>
    <row r="18" spans="1:216" ht="13.95" customHeight="1" x14ac:dyDescent="0.25">
      <c r="A18" s="67">
        <v>1976</v>
      </c>
      <c r="B18" s="68">
        <v>218.035</v>
      </c>
      <c r="C18" s="69">
        <v>1969.58</v>
      </c>
      <c r="D18" s="69">
        <v>1.6359999999999999</v>
      </c>
      <c r="E18" s="69">
        <f t="shared" si="1"/>
        <v>1971.2159999999999</v>
      </c>
      <c r="F18" s="69">
        <f t="shared" si="2"/>
        <v>-55.796000000000276</v>
      </c>
      <c r="G18" s="69">
        <v>2027.0120000000002</v>
      </c>
      <c r="H18" s="69">
        <v>7.8769999999999998</v>
      </c>
      <c r="I18" s="69">
        <v>0.60199999999999998</v>
      </c>
      <c r="J18" s="69">
        <v>504.63324999999998</v>
      </c>
      <c r="K18" s="157">
        <f t="shared" si="5"/>
        <v>1513.89975</v>
      </c>
      <c r="L18" s="69">
        <f t="shared" si="4"/>
        <v>3027.7995000000001</v>
      </c>
      <c r="M18" s="180">
        <f t="shared" si="0"/>
        <v>13.886759006581512</v>
      </c>
      <c r="N18" s="189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</row>
    <row r="19" spans="1:216" ht="13.95" customHeight="1" x14ac:dyDescent="0.25">
      <c r="A19" s="67">
        <v>1977</v>
      </c>
      <c r="B19" s="68">
        <v>220.23899999999998</v>
      </c>
      <c r="C19" s="69">
        <v>2054.3910000000001</v>
      </c>
      <c r="D19" s="69">
        <v>0.107</v>
      </c>
      <c r="E19" s="69">
        <f t="shared" si="1"/>
        <v>2054.498</v>
      </c>
      <c r="F19" s="69">
        <f t="shared" si="2"/>
        <v>26.11200000000008</v>
      </c>
      <c r="G19" s="69">
        <v>2028.386</v>
      </c>
      <c r="H19" s="69">
        <v>4.6760000000000002</v>
      </c>
      <c r="I19" s="69">
        <v>0.80300000000000005</v>
      </c>
      <c r="J19" s="69">
        <v>505.72674999999998</v>
      </c>
      <c r="K19" s="157">
        <f t="shared" si="5"/>
        <v>1517.1802499999999</v>
      </c>
      <c r="L19" s="69">
        <f t="shared" si="4"/>
        <v>3034.3604999999998</v>
      </c>
      <c r="M19" s="180">
        <f t="shared" si="0"/>
        <v>13.777580265075668</v>
      </c>
      <c r="N19" s="189"/>
      <c r="O19" s="10"/>
      <c r="P19" s="10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</row>
    <row r="20" spans="1:216" ht="13.95" customHeight="1" x14ac:dyDescent="0.25">
      <c r="A20" s="67">
        <v>1978</v>
      </c>
      <c r="B20" s="68">
        <v>222.58500000000001</v>
      </c>
      <c r="C20" s="69">
        <v>2084.23</v>
      </c>
      <c r="D20" s="69">
        <v>0.111</v>
      </c>
      <c r="E20" s="69">
        <f t="shared" si="1"/>
        <v>2084.3409999999999</v>
      </c>
      <c r="F20" s="69">
        <f t="shared" si="2"/>
        <v>11.498999999999342</v>
      </c>
      <c r="G20" s="69">
        <v>2072.8420000000006</v>
      </c>
      <c r="H20" s="69">
        <v>4.1710000000000003</v>
      </c>
      <c r="I20" s="69">
        <v>0.92300000000000004</v>
      </c>
      <c r="J20" s="69">
        <v>516.93700000000013</v>
      </c>
      <c r="K20" s="158">
        <f t="shared" si="5"/>
        <v>1550.8110000000008</v>
      </c>
      <c r="L20" s="69">
        <f t="shared" si="4"/>
        <v>3101.6220000000017</v>
      </c>
      <c r="M20" s="180">
        <f t="shared" si="0"/>
        <v>13.934550845744329</v>
      </c>
      <c r="N20" s="189"/>
      <c r="O20" s="10"/>
      <c r="P20" s="10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</row>
    <row r="21" spans="1:216" ht="13.95" customHeight="1" x14ac:dyDescent="0.25">
      <c r="A21" s="67">
        <v>1979</v>
      </c>
      <c r="B21" s="68">
        <v>225.05500000000001</v>
      </c>
      <c r="C21" s="69">
        <v>2087.933</v>
      </c>
      <c r="D21" s="69">
        <v>5.0999999999999997E-2</v>
      </c>
      <c r="E21" s="69">
        <f t="shared" si="1"/>
        <v>2087.9839999999999</v>
      </c>
      <c r="F21" s="69">
        <f t="shared" si="2"/>
        <v>56.489000000000033</v>
      </c>
      <c r="G21" s="69">
        <v>2031.4949999999999</v>
      </c>
      <c r="H21" s="69">
        <v>4.2329999999999997</v>
      </c>
      <c r="I21" s="69">
        <v>1.679</v>
      </c>
      <c r="J21" s="69">
        <v>506.39574999999996</v>
      </c>
      <c r="K21" s="130">
        <f t="shared" si="5"/>
        <v>1519.1872499999999</v>
      </c>
      <c r="L21" s="69">
        <f t="shared" si="4"/>
        <v>3038.3744999999999</v>
      </c>
      <c r="M21" s="180">
        <f t="shared" si="0"/>
        <v>13.500586523294306</v>
      </c>
      <c r="N21" s="189"/>
      <c r="O21" s="10"/>
      <c r="P21" s="10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</row>
    <row r="22" spans="1:216" ht="13.95" customHeight="1" x14ac:dyDescent="0.25">
      <c r="A22" s="67">
        <v>1980</v>
      </c>
      <c r="B22" s="68">
        <v>227.726</v>
      </c>
      <c r="C22" s="69">
        <v>1906.069</v>
      </c>
      <c r="D22" s="69">
        <v>1E-3</v>
      </c>
      <c r="E22" s="69">
        <f t="shared" si="1"/>
        <v>1906.07</v>
      </c>
      <c r="F22" s="69">
        <f t="shared" si="2"/>
        <v>-66.259999999999991</v>
      </c>
      <c r="G22" s="69">
        <v>1972.33</v>
      </c>
      <c r="H22" s="69">
        <v>7.633</v>
      </c>
      <c r="I22" s="69">
        <v>2.2570000000000001</v>
      </c>
      <c r="J22" s="69">
        <v>490.61</v>
      </c>
      <c r="K22" s="158">
        <f t="shared" si="5"/>
        <v>1471.83</v>
      </c>
      <c r="L22" s="69">
        <f t="shared" si="4"/>
        <v>2943.66</v>
      </c>
      <c r="M22" s="180">
        <f t="shared" si="0"/>
        <v>12.926323739933077</v>
      </c>
      <c r="N22" s="189"/>
      <c r="O22" s="10"/>
      <c r="P22" s="10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</row>
    <row r="23" spans="1:216" ht="13.95" customHeight="1" x14ac:dyDescent="0.25">
      <c r="A23" s="71">
        <v>1981</v>
      </c>
      <c r="B23" s="72">
        <v>229.96600000000001</v>
      </c>
      <c r="C23" s="73">
        <v>1949.1189999999999</v>
      </c>
      <c r="D23" s="73">
        <v>1.9E-2</v>
      </c>
      <c r="E23" s="73">
        <f t="shared" si="1"/>
        <v>1949.1379999999999</v>
      </c>
      <c r="F23" s="73">
        <f t="shared" si="2"/>
        <v>-38.302000000000135</v>
      </c>
      <c r="G23" s="73">
        <v>1987.44</v>
      </c>
      <c r="H23" s="73">
        <v>3.915</v>
      </c>
      <c r="I23" s="73">
        <v>2.0499999999999998</v>
      </c>
      <c r="J23" s="73">
        <v>495.36874999999998</v>
      </c>
      <c r="K23" s="73">
        <f t="shared" si="5"/>
        <v>1486.1062500000003</v>
      </c>
      <c r="L23" s="73">
        <f t="shared" si="4"/>
        <v>2972.2125000000005</v>
      </c>
      <c r="M23" s="179">
        <f t="shared" si="0"/>
        <v>12.924573632623956</v>
      </c>
      <c r="N23" s="189"/>
      <c r="O23" s="10"/>
      <c r="P23" s="10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</row>
    <row r="24" spans="1:216" ht="13.95" customHeight="1" x14ac:dyDescent="0.25">
      <c r="A24" s="71">
        <v>1982</v>
      </c>
      <c r="B24" s="72">
        <v>232.18799999999999</v>
      </c>
      <c r="C24" s="73">
        <v>1980.797</v>
      </c>
      <c r="D24" s="73">
        <v>3.9E-2</v>
      </c>
      <c r="E24" s="73">
        <f t="shared" si="1"/>
        <v>1980.836</v>
      </c>
      <c r="F24" s="73">
        <f t="shared" si="2"/>
        <v>2.4039999999999964</v>
      </c>
      <c r="G24" s="73">
        <v>1978.432</v>
      </c>
      <c r="H24" s="73">
        <v>2.577</v>
      </c>
      <c r="I24" s="73">
        <v>3.4409999999999998</v>
      </c>
      <c r="J24" s="73">
        <v>493.1035</v>
      </c>
      <c r="K24" s="73">
        <f t="shared" si="5"/>
        <v>1479.3105</v>
      </c>
      <c r="L24" s="73">
        <f t="shared" si="4"/>
        <v>2958.6210000000001</v>
      </c>
      <c r="M24" s="179">
        <f t="shared" si="0"/>
        <v>12.742351025892813</v>
      </c>
      <c r="N24" s="189"/>
      <c r="O24" s="10"/>
      <c r="P24" s="10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</row>
    <row r="25" spans="1:216" ht="13.95" customHeight="1" x14ac:dyDescent="0.25">
      <c r="A25" s="71">
        <v>1983</v>
      </c>
      <c r="B25" s="72">
        <v>234.30699999999999</v>
      </c>
      <c r="C25" s="73">
        <v>2028.05</v>
      </c>
      <c r="D25" s="73">
        <v>1.45</v>
      </c>
      <c r="E25" s="73">
        <f t="shared" si="1"/>
        <v>2029.5</v>
      </c>
      <c r="F25" s="73">
        <f t="shared" si="2"/>
        <v>-7.9980000000000473</v>
      </c>
      <c r="G25" s="73">
        <v>2037.498</v>
      </c>
      <c r="H25" s="73">
        <v>4.702</v>
      </c>
      <c r="I25" s="73">
        <v>1.4710000000000001</v>
      </c>
      <c r="J25" s="73">
        <v>507.83125000000001</v>
      </c>
      <c r="K25" s="73">
        <f t="shared" si="5"/>
        <v>1523.4937500000001</v>
      </c>
      <c r="L25" s="73">
        <f t="shared" si="4"/>
        <v>3046.9875000000002</v>
      </c>
      <c r="M25" s="179">
        <f t="shared" si="0"/>
        <v>13.004252967260904</v>
      </c>
      <c r="N25" s="189"/>
      <c r="O25" s="10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</row>
    <row r="26" spans="1:216" ht="13.95" customHeight="1" x14ac:dyDescent="0.25">
      <c r="A26" s="71">
        <v>1984</v>
      </c>
      <c r="B26" s="72">
        <v>236.34800000000001</v>
      </c>
      <c r="C26" s="73">
        <v>2089.4070000000002</v>
      </c>
      <c r="D26" s="73">
        <v>0.70699999999999996</v>
      </c>
      <c r="E26" s="73">
        <f t="shared" si="1"/>
        <v>2090.114</v>
      </c>
      <c r="F26" s="73">
        <f t="shared" si="2"/>
        <v>18.094000000000506</v>
      </c>
      <c r="G26" s="73">
        <v>2072.0199999999995</v>
      </c>
      <c r="H26" s="73">
        <v>2.1659999999999999</v>
      </c>
      <c r="I26" s="73">
        <v>0.23699999999999999</v>
      </c>
      <c r="J26" s="73">
        <v>517.40424999999993</v>
      </c>
      <c r="K26" s="73">
        <f t="shared" si="5"/>
        <v>1552.2127499999992</v>
      </c>
      <c r="L26" s="73">
        <f t="shared" si="4"/>
        <v>3104.4254999999985</v>
      </c>
      <c r="M26" s="179">
        <f t="shared" si="0"/>
        <v>13.134976813850756</v>
      </c>
      <c r="N26" s="189"/>
      <c r="O26" s="10"/>
      <c r="P26" s="10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</row>
    <row r="27" spans="1:216" ht="13.95" customHeight="1" x14ac:dyDescent="0.25">
      <c r="A27" s="71">
        <v>1985</v>
      </c>
      <c r="B27" s="72">
        <v>238.46600000000001</v>
      </c>
      <c r="C27" s="73">
        <v>2142.7310000000002</v>
      </c>
      <c r="D27" s="73">
        <v>0.44500000000000001</v>
      </c>
      <c r="E27" s="73">
        <f t="shared" si="1"/>
        <v>2143.1760000000004</v>
      </c>
      <c r="F27" s="73">
        <f t="shared" si="2"/>
        <v>-2.3880000000003747</v>
      </c>
      <c r="G27" s="73">
        <v>2145.5640000000008</v>
      </c>
      <c r="H27" s="73">
        <v>2.218</v>
      </c>
      <c r="I27" s="73">
        <v>0.19400000000000001</v>
      </c>
      <c r="J27" s="73">
        <v>535.78800000000012</v>
      </c>
      <c r="K27" s="73">
        <f t="shared" si="5"/>
        <v>1607.3640000000009</v>
      </c>
      <c r="L27" s="73">
        <f t="shared" si="4"/>
        <v>3214.7280000000019</v>
      </c>
      <c r="M27" s="179">
        <f t="shared" si="0"/>
        <v>13.480865196715682</v>
      </c>
      <c r="N27" s="189"/>
      <c r="O27" s="10"/>
      <c r="P27" s="10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</row>
    <row r="28" spans="1:216" ht="13.95" customHeight="1" x14ac:dyDescent="0.25">
      <c r="A28" s="67">
        <v>1986</v>
      </c>
      <c r="B28" s="68">
        <v>240.65100000000001</v>
      </c>
      <c r="C28" s="69">
        <v>2177.0610000000001</v>
      </c>
      <c r="D28" s="69">
        <v>2.7090000000000001</v>
      </c>
      <c r="E28" s="69">
        <f t="shared" si="1"/>
        <v>2179.77</v>
      </c>
      <c r="F28" s="69">
        <f t="shared" si="2"/>
        <v>0.59999999999990905</v>
      </c>
      <c r="G28" s="69">
        <v>2179.17</v>
      </c>
      <c r="H28" s="69">
        <v>2.3079999999999998</v>
      </c>
      <c r="I28" s="69">
        <v>0.23400000000000001</v>
      </c>
      <c r="J28" s="69">
        <v>544.15700000000004</v>
      </c>
      <c r="K28" s="157">
        <f t="shared" si="5"/>
        <v>1632.471</v>
      </c>
      <c r="L28" s="69">
        <f t="shared" si="4"/>
        <v>3264.942</v>
      </c>
      <c r="M28" s="180">
        <f t="shared" si="0"/>
        <v>13.567124175673484</v>
      </c>
      <c r="N28" s="189"/>
      <c r="O28" s="10"/>
      <c r="P28" s="10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</row>
    <row r="29" spans="1:216" ht="13.95" customHeight="1" x14ac:dyDescent="0.25">
      <c r="A29" s="67">
        <v>1987</v>
      </c>
      <c r="B29" s="68">
        <v>242.804</v>
      </c>
      <c r="C29" s="69">
        <v>2236.0880000000002</v>
      </c>
      <c r="D29" s="69">
        <v>0.17599999999999999</v>
      </c>
      <c r="E29" s="69">
        <f t="shared" si="1"/>
        <v>2236.2640000000001</v>
      </c>
      <c r="F29" s="69">
        <f t="shared" si="2"/>
        <v>-6.4609999999993306</v>
      </c>
      <c r="G29" s="69">
        <v>2242.7249999999995</v>
      </c>
      <c r="H29" s="69">
        <v>3.355</v>
      </c>
      <c r="I29" s="69">
        <v>0.434</v>
      </c>
      <c r="J29" s="69">
        <v>559.73399999999992</v>
      </c>
      <c r="K29" s="157">
        <f t="shared" si="5"/>
        <v>1679.2019999999993</v>
      </c>
      <c r="L29" s="69">
        <f t="shared" si="4"/>
        <v>3358.4039999999986</v>
      </c>
      <c r="M29" s="180">
        <f t="shared" si="0"/>
        <v>13.831749065089532</v>
      </c>
      <c r="N29" s="189"/>
      <c r="O29" s="10"/>
      <c r="P29" s="10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</row>
    <row r="30" spans="1:216" ht="13.95" customHeight="1" x14ac:dyDescent="0.25">
      <c r="A30" s="67">
        <v>1988</v>
      </c>
      <c r="B30" s="68">
        <v>245.02099999999999</v>
      </c>
      <c r="C30" s="69">
        <v>2326.9349999999999</v>
      </c>
      <c r="D30" s="69">
        <v>6.6000000000000003E-2</v>
      </c>
      <c r="E30" s="69">
        <f t="shared" si="1"/>
        <v>2327.0009999999997</v>
      </c>
      <c r="F30" s="69">
        <f t="shared" si="2"/>
        <v>-17.049000000000433</v>
      </c>
      <c r="G30" s="69">
        <v>2344.0500000000002</v>
      </c>
      <c r="H30" s="69">
        <v>14.137</v>
      </c>
      <c r="I30" s="69">
        <v>0.82399999999999995</v>
      </c>
      <c r="J30" s="69">
        <v>582.27224999999999</v>
      </c>
      <c r="K30" s="158">
        <f t="shared" si="5"/>
        <v>1746.81675</v>
      </c>
      <c r="L30" s="69">
        <f t="shared" si="4"/>
        <v>3493.6334999999999</v>
      </c>
      <c r="M30" s="180">
        <f t="shared" si="0"/>
        <v>14.258506413735965</v>
      </c>
      <c r="N30" s="189"/>
      <c r="O30" s="10"/>
      <c r="P30" s="10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</row>
    <row r="31" spans="1:216" ht="13.95" customHeight="1" x14ac:dyDescent="0.25">
      <c r="A31" s="67">
        <v>1989</v>
      </c>
      <c r="B31" s="68">
        <v>247.34200000000001</v>
      </c>
      <c r="C31" s="69">
        <v>2121.3496460155911</v>
      </c>
      <c r="D31" s="69">
        <v>5.7390021714168018</v>
      </c>
      <c r="E31" s="69">
        <f t="shared" si="1"/>
        <v>2127.0886481870079</v>
      </c>
      <c r="F31" s="69">
        <f t="shared" si="2"/>
        <v>-57.308421832145541</v>
      </c>
      <c r="G31" s="69">
        <v>2184.3970700191535</v>
      </c>
      <c r="H31" s="69">
        <v>18.691335515591202</v>
      </c>
      <c r="I31" s="69">
        <v>8.5419999999999998</v>
      </c>
      <c r="J31" s="69">
        <v>570.26780485336167</v>
      </c>
      <c r="K31" s="130">
        <f t="shared" si="5"/>
        <v>1586.8959296502007</v>
      </c>
      <c r="L31" s="69">
        <f t="shared" si="4"/>
        <v>3173.7918593004015</v>
      </c>
      <c r="M31" s="180">
        <f t="shared" si="0"/>
        <v>12.831592933268112</v>
      </c>
      <c r="N31" s="189"/>
      <c r="O31" s="10"/>
      <c r="P31" s="10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</row>
    <row r="32" spans="1:216" ht="13.95" customHeight="1" x14ac:dyDescent="0.25">
      <c r="A32" s="67">
        <v>1990</v>
      </c>
      <c r="B32" s="68">
        <v>250.13200000000001</v>
      </c>
      <c r="C32" s="69">
        <v>2374.1472524322326</v>
      </c>
      <c r="D32" s="69">
        <v>7.2914931846152014</v>
      </c>
      <c r="E32" s="69">
        <f t="shared" si="1"/>
        <v>2381.4387456168479</v>
      </c>
      <c r="F32" s="69">
        <f t="shared" si="2"/>
        <v>40.23684869601766</v>
      </c>
      <c r="G32" s="69">
        <v>2341.2018969208302</v>
      </c>
      <c r="H32" s="69">
        <v>54.81585343223221</v>
      </c>
      <c r="I32" s="69">
        <v>8.5117628969835</v>
      </c>
      <c r="J32" s="69">
        <v>577.38190539867878</v>
      </c>
      <c r="K32" s="158">
        <f t="shared" si="5"/>
        <v>1700.4923751929357</v>
      </c>
      <c r="L32" s="69">
        <f t="shared" si="4"/>
        <v>3400.9847503858714</v>
      </c>
      <c r="M32" s="180">
        <f t="shared" si="0"/>
        <v>13.596759912309786</v>
      </c>
      <c r="N32" s="189"/>
      <c r="O32" s="10"/>
      <c r="P32" s="10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</row>
    <row r="33" spans="1:216" ht="13.95" customHeight="1" x14ac:dyDescent="0.25">
      <c r="A33" s="71">
        <v>1991</v>
      </c>
      <c r="B33" s="72">
        <v>253.49299999999999</v>
      </c>
      <c r="C33" s="73">
        <v>2486.9739188252652</v>
      </c>
      <c r="D33" s="73">
        <v>14.594577367885902</v>
      </c>
      <c r="E33" s="73">
        <f t="shared" si="1"/>
        <v>2501.5684961931511</v>
      </c>
      <c r="F33" s="73">
        <f t="shared" si="2"/>
        <v>34.344530319067871</v>
      </c>
      <c r="G33" s="73">
        <v>2467.2239658740832</v>
      </c>
      <c r="H33" s="73">
        <v>74.327094325265122</v>
      </c>
      <c r="I33" s="73">
        <v>11.989000000000001</v>
      </c>
      <c r="J33" s="73">
        <v>604.83393114890407</v>
      </c>
      <c r="K33" s="73">
        <f t="shared" si="5"/>
        <v>1776.0739403999141</v>
      </c>
      <c r="L33" s="73">
        <f t="shared" si="4"/>
        <v>3552.1478807998283</v>
      </c>
      <c r="M33" s="179">
        <f t="shared" si="0"/>
        <v>14.012804617089341</v>
      </c>
      <c r="N33" s="189"/>
      <c r="O33" s="10"/>
      <c r="P33" s="10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</row>
    <row r="34" spans="1:216" ht="13.95" customHeight="1" x14ac:dyDescent="0.25">
      <c r="A34" s="71">
        <v>1992</v>
      </c>
      <c r="B34" s="72">
        <v>256.89400000000001</v>
      </c>
      <c r="C34" s="73">
        <v>2641.9066151287966</v>
      </c>
      <c r="D34" s="73">
        <v>17.152580211987001</v>
      </c>
      <c r="E34" s="73">
        <f t="shared" si="1"/>
        <v>2659.0591953407834</v>
      </c>
      <c r="F34" s="73">
        <f t="shared" si="2"/>
        <v>61.495830165792086</v>
      </c>
      <c r="G34" s="73">
        <v>2597.5633651749913</v>
      </c>
      <c r="H34" s="114">
        <v>29.905003128796405</v>
      </c>
      <c r="I34" s="73">
        <v>2.2629999999999999</v>
      </c>
      <c r="J34" s="73">
        <v>622.13402924982267</v>
      </c>
      <c r="K34" s="73">
        <f t="shared" si="5"/>
        <v>1943.2613327963722</v>
      </c>
      <c r="L34" s="73">
        <f t="shared" si="4"/>
        <v>3886.5226655927445</v>
      </c>
      <c r="M34" s="179">
        <f t="shared" si="0"/>
        <v>15.12889622020267</v>
      </c>
      <c r="N34" s="189"/>
      <c r="O34" s="10"/>
      <c r="P34" s="10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</row>
    <row r="35" spans="1:216" ht="13.95" customHeight="1" x14ac:dyDescent="0.25">
      <c r="A35" s="71">
        <v>1993</v>
      </c>
      <c r="B35" s="72">
        <v>260.255</v>
      </c>
      <c r="C35" s="73">
        <v>2720.5323602995145</v>
      </c>
      <c r="D35" s="73">
        <v>15.319552510596402</v>
      </c>
      <c r="E35" s="73">
        <f t="shared" si="1"/>
        <v>2735.8519128101111</v>
      </c>
      <c r="F35" s="73">
        <f t="shared" si="2"/>
        <v>30.878296694777418</v>
      </c>
      <c r="G35" s="73">
        <v>2704.9736161153337</v>
      </c>
      <c r="H35" s="114">
        <v>33.1153972995142</v>
      </c>
      <c r="I35" s="73">
        <v>13.827966685293203</v>
      </c>
      <c r="J35" s="73">
        <v>610.08173559000693</v>
      </c>
      <c r="K35" s="73">
        <f t="shared" si="5"/>
        <v>2047.9485165405192</v>
      </c>
      <c r="L35" s="73">
        <f t="shared" si="4"/>
        <v>4095.8970330810384</v>
      </c>
      <c r="M35" s="179">
        <f t="shared" si="0"/>
        <v>15.738014766598292</v>
      </c>
      <c r="N35" s="189"/>
      <c r="O35" s="10"/>
      <c r="P35" s="10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</row>
    <row r="36" spans="1:216" ht="13.95" customHeight="1" x14ac:dyDescent="0.25">
      <c r="A36" s="71">
        <v>1994</v>
      </c>
      <c r="B36" s="72">
        <v>263.43599999999998</v>
      </c>
      <c r="C36" s="73">
        <v>2821.7508987634519</v>
      </c>
      <c r="D36" s="73">
        <v>13.342991158195604</v>
      </c>
      <c r="E36" s="73">
        <f t="shared" si="1"/>
        <v>2835.0938899216476</v>
      </c>
      <c r="F36" s="73">
        <f t="shared" si="2"/>
        <v>30.37063176647689</v>
      </c>
      <c r="G36" s="73">
        <v>2804.7232581551707</v>
      </c>
      <c r="H36" s="114">
        <v>39.278007763451612</v>
      </c>
      <c r="I36" s="73">
        <v>16.303102961763202</v>
      </c>
      <c r="J36" s="73">
        <v>659.10682984633195</v>
      </c>
      <c r="K36" s="73">
        <f t="shared" si="5"/>
        <v>2090.035317583624</v>
      </c>
      <c r="L36" s="73">
        <f t="shared" si="4"/>
        <v>4180.0706351672479</v>
      </c>
      <c r="M36" s="179">
        <f t="shared" si="0"/>
        <v>15.867499640015975</v>
      </c>
      <c r="N36" s="189"/>
      <c r="O36" s="10"/>
      <c r="P36" s="10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</row>
    <row r="37" spans="1:216" ht="13.95" customHeight="1" x14ac:dyDescent="0.25">
      <c r="A37" s="71">
        <v>1995</v>
      </c>
      <c r="B37" s="72">
        <v>266.55700000000002</v>
      </c>
      <c r="C37" s="73">
        <v>2931.7974186704305</v>
      </c>
      <c r="D37" s="73">
        <v>13.208916186958803</v>
      </c>
      <c r="E37" s="73">
        <f t="shared" si="1"/>
        <v>2945.0063348573894</v>
      </c>
      <c r="F37" s="73">
        <f t="shared" si="2"/>
        <v>36.640016019569885</v>
      </c>
      <c r="G37" s="73">
        <v>2908.3663188378196</v>
      </c>
      <c r="H37" s="114">
        <v>43.473067670430211</v>
      </c>
      <c r="I37" s="73">
        <v>5.8310556787230015</v>
      </c>
      <c r="J37" s="73">
        <v>685.67745009526493</v>
      </c>
      <c r="K37" s="73">
        <f t="shared" si="5"/>
        <v>2173.3847453934013</v>
      </c>
      <c r="L37" s="73">
        <f t="shared" si="4"/>
        <v>4346.7694907868026</v>
      </c>
      <c r="M37" s="179">
        <f t="shared" si="0"/>
        <v>16.307091881986977</v>
      </c>
      <c r="N37" s="189"/>
      <c r="O37" s="10"/>
      <c r="P37" s="1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</row>
    <row r="38" spans="1:216" ht="13.95" customHeight="1" x14ac:dyDescent="0.25">
      <c r="A38" s="67">
        <v>1996</v>
      </c>
      <c r="B38" s="68">
        <v>269.66699999999997</v>
      </c>
      <c r="C38" s="69">
        <v>2999.9200025855766</v>
      </c>
      <c r="D38" s="69">
        <v>18.704872067132904</v>
      </c>
      <c r="E38" s="69">
        <f t="shared" si="1"/>
        <v>3018.6248746527094</v>
      </c>
      <c r="F38" s="69">
        <f t="shared" si="2"/>
        <v>17.86532248022786</v>
      </c>
      <c r="G38" s="69">
        <v>3000.7595521724816</v>
      </c>
      <c r="H38" s="90">
        <v>82.435108085576417</v>
      </c>
      <c r="I38" s="69">
        <v>5.6662811575535015</v>
      </c>
      <c r="J38" s="69">
        <v>699.03795910304427</v>
      </c>
      <c r="K38" s="157">
        <f t="shared" si="5"/>
        <v>2213.6202038263077</v>
      </c>
      <c r="L38" s="69">
        <f t="shared" si="4"/>
        <v>4427.2404076526154</v>
      </c>
      <c r="M38" s="180">
        <f t="shared" si="0"/>
        <v>16.417434864676121</v>
      </c>
      <c r="N38" s="185"/>
    </row>
    <row r="39" spans="1:216" ht="13.95" customHeight="1" x14ac:dyDescent="0.25">
      <c r="A39" s="67">
        <v>1997</v>
      </c>
      <c r="B39" s="68">
        <v>272.91199999999998</v>
      </c>
      <c r="C39" s="69">
        <v>3225.3737833707146</v>
      </c>
      <c r="D39" s="69">
        <v>22.277031971909004</v>
      </c>
      <c r="E39" s="69">
        <f t="shared" si="1"/>
        <v>3247.6508153426234</v>
      </c>
      <c r="F39" s="69">
        <f t="shared" si="2"/>
        <v>63.069044785500864</v>
      </c>
      <c r="G39" s="69">
        <v>3184.5817705571226</v>
      </c>
      <c r="H39" s="90">
        <v>82.308121370714815</v>
      </c>
      <c r="I39" s="69">
        <v>0.40835190055220005</v>
      </c>
      <c r="J39" s="69">
        <v>741.36062056037235</v>
      </c>
      <c r="K39" s="157">
        <f t="shared" si="5"/>
        <v>2360.5046767254835</v>
      </c>
      <c r="L39" s="69">
        <f t="shared" si="4"/>
        <v>4721.009353450967</v>
      </c>
      <c r="M39" s="180">
        <f t="shared" si="0"/>
        <v>17.298650676595265</v>
      </c>
      <c r="N39" s="185"/>
    </row>
    <row r="40" spans="1:216" ht="13.95" customHeight="1" x14ac:dyDescent="0.25">
      <c r="A40" s="67">
        <v>1998</v>
      </c>
      <c r="B40" s="68">
        <v>276.11500000000001</v>
      </c>
      <c r="C40" s="69">
        <v>3087.5627356687419</v>
      </c>
      <c r="D40" s="69">
        <v>22.471964333108406</v>
      </c>
      <c r="E40" s="69">
        <f t="shared" si="1"/>
        <v>3110.0347000018501</v>
      </c>
      <c r="F40" s="69">
        <f t="shared" si="2"/>
        <v>-20.36016613476977</v>
      </c>
      <c r="G40" s="69">
        <v>3130.3948661366198</v>
      </c>
      <c r="H40" s="69">
        <v>88.533994168742126</v>
      </c>
      <c r="I40" s="69">
        <v>1.0760730863300003</v>
      </c>
      <c r="J40" s="69">
        <v>687.46552908701074</v>
      </c>
      <c r="K40" s="158">
        <f t="shared" si="5"/>
        <v>2353.3192697945369</v>
      </c>
      <c r="L40" s="69">
        <f t="shared" si="4"/>
        <v>4706.6385395890738</v>
      </c>
      <c r="M40" s="180">
        <f t="shared" si="0"/>
        <v>17.045935713702892</v>
      </c>
      <c r="N40" s="185"/>
    </row>
    <row r="41" spans="1:216" ht="13.95" customHeight="1" x14ac:dyDescent="0.25">
      <c r="A41" s="67">
        <v>1999</v>
      </c>
      <c r="B41" s="68">
        <v>279.29500000000002</v>
      </c>
      <c r="C41" s="69">
        <v>3000.4094562928708</v>
      </c>
      <c r="D41" s="69">
        <v>18.481233506819603</v>
      </c>
      <c r="E41" s="69">
        <f t="shared" si="1"/>
        <v>3018.8906897996903</v>
      </c>
      <c r="F41" s="69">
        <f t="shared" si="2"/>
        <v>-27.703582947383438</v>
      </c>
      <c r="G41" s="69">
        <v>3046.5942727470738</v>
      </c>
      <c r="H41" s="69">
        <v>85.576067792870617</v>
      </c>
      <c r="I41" s="90">
        <v>3.3441549148051006</v>
      </c>
      <c r="J41" s="69">
        <v>680.96512166478067</v>
      </c>
      <c r="K41" s="130">
        <f t="shared" si="5"/>
        <v>2276.7089283746172</v>
      </c>
      <c r="L41" s="69">
        <f t="shared" si="4"/>
        <v>4553.4178567492345</v>
      </c>
      <c r="M41" s="180">
        <f t="shared" si="0"/>
        <v>16.303255900568338</v>
      </c>
      <c r="N41" s="185"/>
    </row>
    <row r="42" spans="1:216" ht="13.95" customHeight="1" x14ac:dyDescent="0.25">
      <c r="A42" s="67">
        <v>2000</v>
      </c>
      <c r="B42" s="68">
        <v>282.38499999999999</v>
      </c>
      <c r="C42" s="69">
        <v>3038.5221228018859</v>
      </c>
      <c r="D42" s="69">
        <v>20.232491337588208</v>
      </c>
      <c r="E42" s="69">
        <f t="shared" si="1"/>
        <v>3058.7546141394741</v>
      </c>
      <c r="F42" s="69">
        <f t="shared" si="2"/>
        <v>0.5345318835584294</v>
      </c>
      <c r="G42" s="69">
        <v>3058.2200822559157</v>
      </c>
      <c r="H42" s="69">
        <v>98.720252301885509</v>
      </c>
      <c r="I42" s="69">
        <v>0.22218426395660007</v>
      </c>
      <c r="J42" s="69">
        <v>734.29343440678656</v>
      </c>
      <c r="K42" s="158">
        <f t="shared" si="5"/>
        <v>2224.9842112832871</v>
      </c>
      <c r="L42" s="69">
        <f t="shared" si="4"/>
        <v>4449.9684225665742</v>
      </c>
      <c r="M42" s="180">
        <f t="shared" ref="M42:M47" si="6">L42/B42</f>
        <v>15.758515581799934</v>
      </c>
      <c r="N42" s="185"/>
    </row>
    <row r="43" spans="1:216" ht="13.95" customHeight="1" x14ac:dyDescent="0.25">
      <c r="A43" s="71">
        <v>2001</v>
      </c>
      <c r="B43" s="72">
        <v>285.30901899999998</v>
      </c>
      <c r="C43" s="153">
        <v>3036.5411092847216</v>
      </c>
      <c r="D43" s="153">
        <v>18.2401389644914</v>
      </c>
      <c r="E43" s="73">
        <f t="shared" ref="E43:E48" si="7">SUM(C43,D43)</f>
        <v>3054.7812482492131</v>
      </c>
      <c r="F43" s="73">
        <f t="shared" si="2"/>
        <v>-4.8073649817965816</v>
      </c>
      <c r="G43" s="153">
        <v>3059.5886132310097</v>
      </c>
      <c r="H43" s="153">
        <v>114.19123928472152</v>
      </c>
      <c r="I43" s="153">
        <v>0.54182320160320008</v>
      </c>
      <c r="J43" s="153">
        <v>745.71370885066835</v>
      </c>
      <c r="K43" s="73">
        <f t="shared" si="5"/>
        <v>2199.1418418940166</v>
      </c>
      <c r="L43" s="73">
        <f t="shared" si="4"/>
        <v>4398.2836837880332</v>
      </c>
      <c r="M43" s="179">
        <f t="shared" si="6"/>
        <v>15.415859264470127</v>
      </c>
      <c r="N43" s="185"/>
    </row>
    <row r="44" spans="1:216" ht="13.95" customHeight="1" x14ac:dyDescent="0.25">
      <c r="A44" s="71">
        <v>2002</v>
      </c>
      <c r="B44" s="72">
        <v>288.10481800000002</v>
      </c>
      <c r="C44" s="153">
        <v>3020.9959505100105</v>
      </c>
      <c r="D44" s="153">
        <v>22.893234952666106</v>
      </c>
      <c r="E44" s="73">
        <f t="shared" si="7"/>
        <v>3043.8891854626768</v>
      </c>
      <c r="F44" s="73">
        <f t="shared" si="2"/>
        <v>-8.7976304581934528</v>
      </c>
      <c r="G44" s="153">
        <v>3052.6868159208702</v>
      </c>
      <c r="H44" s="153">
        <v>131.32296101001</v>
      </c>
      <c r="I44" s="153">
        <v>2.9011955407567007</v>
      </c>
      <c r="J44" s="153">
        <v>701.71958788524944</v>
      </c>
      <c r="K44" s="73">
        <f t="shared" si="5"/>
        <v>2216.7430714848538</v>
      </c>
      <c r="L44" s="73">
        <f t="shared" ref="L44:L49" si="8">K44*2</f>
        <v>4433.4861429697075</v>
      </c>
      <c r="M44" s="179">
        <f t="shared" si="6"/>
        <v>15.388448460343719</v>
      </c>
      <c r="N44" s="185"/>
    </row>
    <row r="45" spans="1:216" ht="13.95" customHeight="1" x14ac:dyDescent="0.25">
      <c r="A45" s="71">
        <v>2003</v>
      </c>
      <c r="B45" s="72">
        <v>290.81963400000001</v>
      </c>
      <c r="C45" s="153">
        <v>3100.74282160449</v>
      </c>
      <c r="D45" s="153">
        <v>15.502007841093402</v>
      </c>
      <c r="E45" s="73">
        <f t="shared" si="7"/>
        <v>3116.2448294455835</v>
      </c>
      <c r="F45" s="73">
        <f t="shared" si="2"/>
        <v>13.814927942246868</v>
      </c>
      <c r="G45" s="153">
        <v>3102.4299015033366</v>
      </c>
      <c r="H45" s="153">
        <v>138.98893860448965</v>
      </c>
      <c r="I45" s="153">
        <v>3.5335197020035007</v>
      </c>
      <c r="J45" s="153">
        <v>760.69621290158875</v>
      </c>
      <c r="K45" s="73">
        <f t="shared" si="5"/>
        <v>2199.2112302952546</v>
      </c>
      <c r="L45" s="73">
        <f t="shared" si="8"/>
        <v>4398.4224605905092</v>
      </c>
      <c r="M45" s="179">
        <f t="shared" si="6"/>
        <v>15.124228031283847</v>
      </c>
      <c r="N45" s="185"/>
    </row>
    <row r="46" spans="1:216" ht="13.95" customHeight="1" x14ac:dyDescent="0.25">
      <c r="A46" s="71">
        <v>2004</v>
      </c>
      <c r="B46" s="72">
        <v>293.46318500000001</v>
      </c>
      <c r="C46" s="153">
        <v>3156.1889067203338</v>
      </c>
      <c r="D46" s="153">
        <v>26.943691066032407</v>
      </c>
      <c r="E46" s="73">
        <f t="shared" si="7"/>
        <v>3183.1325977863662</v>
      </c>
      <c r="F46" s="73">
        <f t="shared" si="2"/>
        <v>23.041320120429191</v>
      </c>
      <c r="G46" s="153">
        <v>3160.091277665937</v>
      </c>
      <c r="H46" s="153">
        <v>126.32335922033303</v>
      </c>
      <c r="I46" s="153">
        <v>4.7365148874714018</v>
      </c>
      <c r="J46" s="153">
        <v>749.73771893149592</v>
      </c>
      <c r="K46" s="73">
        <f t="shared" si="5"/>
        <v>2279.2936846266366</v>
      </c>
      <c r="L46" s="73">
        <f t="shared" si="8"/>
        <v>4558.5873692532732</v>
      </c>
      <c r="M46" s="179">
        <f t="shared" si="6"/>
        <v>15.533762332925246</v>
      </c>
      <c r="N46" s="185"/>
    </row>
    <row r="47" spans="1:216" ht="13.95" customHeight="1" x14ac:dyDescent="0.25">
      <c r="A47" s="71">
        <v>2005</v>
      </c>
      <c r="B47" s="72">
        <v>296.186216</v>
      </c>
      <c r="C47" s="153">
        <v>3125.7610514689759</v>
      </c>
      <c r="D47" s="153">
        <v>27.211951651868507</v>
      </c>
      <c r="E47" s="73">
        <f t="shared" si="7"/>
        <v>3152.9730031208446</v>
      </c>
      <c r="F47" s="73">
        <f t="shared" si="2"/>
        <v>-14.681445287846145</v>
      </c>
      <c r="G47" s="153">
        <v>3167.6544484086908</v>
      </c>
      <c r="H47" s="153">
        <v>182.37137696897577</v>
      </c>
      <c r="I47" s="153">
        <v>0.29600374512280009</v>
      </c>
      <c r="J47" s="153">
        <v>738.56919218344183</v>
      </c>
      <c r="K47" s="73">
        <f t="shared" si="5"/>
        <v>2246.4178755111502</v>
      </c>
      <c r="L47" s="73">
        <f t="shared" si="8"/>
        <v>4492.8357510223004</v>
      </c>
      <c r="M47" s="179">
        <f t="shared" si="6"/>
        <v>15.168956245493545</v>
      </c>
      <c r="N47" s="185"/>
    </row>
    <row r="48" spans="1:216" ht="13.95" customHeight="1" x14ac:dyDescent="0.25">
      <c r="A48" s="67">
        <v>2006</v>
      </c>
      <c r="B48" s="68">
        <v>298.99582500000002</v>
      </c>
      <c r="C48" s="154">
        <v>3451.4925769385841</v>
      </c>
      <c r="D48" s="154">
        <v>37.715236654156605</v>
      </c>
      <c r="E48" s="69">
        <f t="shared" si="7"/>
        <v>3489.2078135927409</v>
      </c>
      <c r="F48" s="69">
        <f t="shared" si="2"/>
        <v>60.712705167256445</v>
      </c>
      <c r="G48" s="154">
        <v>3428.4951084254844</v>
      </c>
      <c r="H48" s="154">
        <v>261.08524693858425</v>
      </c>
      <c r="I48" s="154">
        <v>0.28467829053730004</v>
      </c>
      <c r="J48" s="154">
        <v>1127.0201464837171</v>
      </c>
      <c r="K48" s="157">
        <f t="shared" si="5"/>
        <v>2040.1050367126461</v>
      </c>
      <c r="L48" s="69">
        <f t="shared" si="8"/>
        <v>4080.2100734252922</v>
      </c>
      <c r="M48" s="180">
        <f t="shared" ref="M48:M54" si="9">L48/B48</f>
        <v>13.646378083791946</v>
      </c>
      <c r="N48" s="185"/>
    </row>
    <row r="49" spans="1:14" ht="13.95" customHeight="1" x14ac:dyDescent="0.25">
      <c r="A49" s="67">
        <v>2007</v>
      </c>
      <c r="B49" s="68">
        <v>302.003917</v>
      </c>
      <c r="C49" s="155">
        <v>3547.4396918785942</v>
      </c>
      <c r="D49" s="155">
        <v>51.420262631068105</v>
      </c>
      <c r="E49" s="69">
        <f t="shared" ref="E49:E65" si="10">SUM(C49,D49)</f>
        <v>3598.8599545096622</v>
      </c>
      <c r="F49" s="69">
        <f t="shared" si="2"/>
        <v>28.584005686515411</v>
      </c>
      <c r="G49" s="155">
        <v>3570.2759488231468</v>
      </c>
      <c r="H49" s="155">
        <v>317.18629737859351</v>
      </c>
      <c r="I49" s="155">
        <v>0.21245118864420004</v>
      </c>
      <c r="J49" s="155">
        <v>1198.9702415530955</v>
      </c>
      <c r="K49" s="157">
        <f t="shared" si="5"/>
        <v>2053.9069587028134</v>
      </c>
      <c r="L49" s="69">
        <f t="shared" si="8"/>
        <v>4107.8139174056269</v>
      </c>
      <c r="M49" s="180">
        <f t="shared" si="9"/>
        <v>13.601856420311353</v>
      </c>
      <c r="N49" s="185"/>
    </row>
    <row r="50" spans="1:14" ht="13.95" customHeight="1" x14ac:dyDescent="0.25">
      <c r="A50" s="67">
        <v>2008</v>
      </c>
      <c r="B50" s="68">
        <v>304.79776099999998</v>
      </c>
      <c r="C50" s="155">
        <v>3496.7784544921979</v>
      </c>
      <c r="D50" s="155">
        <v>56.909617085662006</v>
      </c>
      <c r="E50" s="69">
        <f t="shared" si="10"/>
        <v>3553.6880715778598</v>
      </c>
      <c r="F50" s="69">
        <f t="shared" si="2"/>
        <v>6.7833749499632177</v>
      </c>
      <c r="G50" s="155">
        <v>3546.9046966278966</v>
      </c>
      <c r="H50" s="155">
        <v>269.99361849219764</v>
      </c>
      <c r="I50" s="155">
        <v>3.6837530298998007</v>
      </c>
      <c r="J50" s="155">
        <v>1252.7054178611427</v>
      </c>
      <c r="K50" s="158">
        <f t="shared" si="5"/>
        <v>2020.5219072446564</v>
      </c>
      <c r="L50" s="69">
        <f t="shared" ref="L50:L55" si="11">K50*2</f>
        <v>4041.0438144893128</v>
      </c>
      <c r="M50" s="180">
        <f t="shared" si="9"/>
        <v>13.25811515554182</v>
      </c>
      <c r="N50" s="185"/>
    </row>
    <row r="51" spans="1:14" ht="13.95" customHeight="1" x14ac:dyDescent="0.25">
      <c r="A51" s="67">
        <v>2009</v>
      </c>
      <c r="B51" s="68">
        <v>307.43940600000002</v>
      </c>
      <c r="C51" s="155">
        <v>3362.6292501827379</v>
      </c>
      <c r="D51" s="155">
        <v>48.988437477562009</v>
      </c>
      <c r="E51" s="69">
        <f t="shared" si="10"/>
        <v>3411.6176876602999</v>
      </c>
      <c r="F51" s="69">
        <f t="shared" si="2"/>
        <v>-33.048146243355859</v>
      </c>
      <c r="G51" s="155">
        <v>3444.6658339036558</v>
      </c>
      <c r="H51" s="155">
        <v>261.18749468273774</v>
      </c>
      <c r="I51" s="155">
        <v>9.395452845186103</v>
      </c>
      <c r="J51" s="155">
        <v>1195.7840939192133</v>
      </c>
      <c r="K51" s="130">
        <f t="shared" si="5"/>
        <v>1978.2987924565186</v>
      </c>
      <c r="L51" s="69">
        <f t="shared" si="11"/>
        <v>3956.5975849130373</v>
      </c>
      <c r="M51" s="180">
        <f t="shared" si="9"/>
        <v>12.869520001977355</v>
      </c>
      <c r="N51" s="185"/>
    </row>
    <row r="52" spans="1:14" ht="13.95" customHeight="1" x14ac:dyDescent="0.25">
      <c r="A52" s="67">
        <v>2010</v>
      </c>
      <c r="B52" s="68">
        <v>309.74127900000002</v>
      </c>
      <c r="C52" s="155">
        <v>3624.4892271213639</v>
      </c>
      <c r="D52" s="155">
        <v>52.816486269952904</v>
      </c>
      <c r="E52" s="69">
        <f t="shared" si="10"/>
        <v>3677.3057133913167</v>
      </c>
      <c r="F52" s="69">
        <f t="shared" si="2"/>
        <v>31.420308485633996</v>
      </c>
      <c r="G52" s="155">
        <v>3645.8854049056827</v>
      </c>
      <c r="H52" s="155">
        <v>377.13956112136378</v>
      </c>
      <c r="I52" s="155">
        <v>0.4020319516862001</v>
      </c>
      <c r="J52" s="155">
        <v>1327.7691691216835</v>
      </c>
      <c r="K52" s="158">
        <f t="shared" si="5"/>
        <v>1940.5746427109491</v>
      </c>
      <c r="L52" s="69">
        <f t="shared" si="11"/>
        <v>3881.1492854218982</v>
      </c>
      <c r="M52" s="180">
        <f t="shared" si="9"/>
        <v>12.530293985845839</v>
      </c>
      <c r="N52" s="185"/>
    </row>
    <row r="53" spans="1:14" ht="13.95" customHeight="1" x14ac:dyDescent="0.25">
      <c r="A53" s="74">
        <v>2011</v>
      </c>
      <c r="B53" s="75">
        <v>311.97391399999998</v>
      </c>
      <c r="C53" s="156">
        <v>4076.8921724908569</v>
      </c>
      <c r="D53" s="156">
        <v>58.16063503104251</v>
      </c>
      <c r="E53" s="76">
        <f t="shared" si="10"/>
        <v>4135.052807521899</v>
      </c>
      <c r="F53" s="73">
        <f t="shared" si="2"/>
        <v>86.286681298387521</v>
      </c>
      <c r="G53" s="156">
        <v>4048.7661262235115</v>
      </c>
      <c r="H53" s="156">
        <v>520.94679599085657</v>
      </c>
      <c r="I53" s="156">
        <v>0.61547450485840016</v>
      </c>
      <c r="J53" s="156">
        <v>1636.5070696746702</v>
      </c>
      <c r="K53" s="73">
        <f t="shared" si="5"/>
        <v>1890.6967860531263</v>
      </c>
      <c r="L53" s="76">
        <f t="shared" si="11"/>
        <v>3781.3935721062526</v>
      </c>
      <c r="M53" s="181">
        <f t="shared" si="9"/>
        <v>12.120864605706274</v>
      </c>
      <c r="N53" s="185"/>
    </row>
    <row r="54" spans="1:14" ht="13.95" customHeight="1" x14ac:dyDescent="0.25">
      <c r="A54" s="74">
        <v>2012</v>
      </c>
      <c r="B54" s="75">
        <v>314.16755799999999</v>
      </c>
      <c r="C54" s="156">
        <v>3964.8417068690519</v>
      </c>
      <c r="D54" s="156">
        <v>48.230042728495114</v>
      </c>
      <c r="E54" s="76">
        <f t="shared" si="10"/>
        <v>4013.0717495975468</v>
      </c>
      <c r="F54" s="73">
        <f t="shared" si="2"/>
        <v>21.222461912729159</v>
      </c>
      <c r="G54" s="156">
        <v>3991.8492876848177</v>
      </c>
      <c r="H54" s="156">
        <v>400.53589586905184</v>
      </c>
      <c r="I54" s="156">
        <v>0.44215034978180012</v>
      </c>
      <c r="J54" s="156">
        <v>1640.0243615958359</v>
      </c>
      <c r="K54" s="73">
        <f t="shared" si="5"/>
        <v>1950.8468798701481</v>
      </c>
      <c r="L54" s="76">
        <f t="shared" si="11"/>
        <v>3901.6937597402962</v>
      </c>
      <c r="M54" s="181">
        <f t="shared" si="9"/>
        <v>12.419149146330049</v>
      </c>
      <c r="N54" s="185"/>
    </row>
    <row r="55" spans="1:14" ht="13.95" customHeight="1" x14ac:dyDescent="0.25">
      <c r="A55" s="74">
        <v>2013</v>
      </c>
      <c r="B55" s="75">
        <v>316.29476599999998</v>
      </c>
      <c r="C55" s="156">
        <v>4214.3889833846843</v>
      </c>
      <c r="D55" s="156">
        <v>51.624770511431713</v>
      </c>
      <c r="E55" s="76">
        <f t="shared" si="10"/>
        <v>4266.0137538961162</v>
      </c>
      <c r="F55" s="73">
        <f t="shared" si="2"/>
        <v>68.07069793035771</v>
      </c>
      <c r="G55" s="156">
        <v>4197.9430559657585</v>
      </c>
      <c r="H55" s="156">
        <v>402.5608313846846</v>
      </c>
      <c r="I55" s="156">
        <v>0.29888932401680002</v>
      </c>
      <c r="J55" s="156">
        <v>1911.8841992099808</v>
      </c>
      <c r="K55" s="73">
        <f t="shared" si="5"/>
        <v>1883.1991360470759</v>
      </c>
      <c r="L55" s="76">
        <f t="shared" si="11"/>
        <v>3766.3982720941517</v>
      </c>
      <c r="M55" s="181">
        <f t="shared" ref="M55:M64" si="12">L55/B55</f>
        <v>11.907874163476205</v>
      </c>
      <c r="N55" s="185"/>
    </row>
    <row r="56" spans="1:14" ht="13.95" customHeight="1" x14ac:dyDescent="0.25">
      <c r="A56" s="74">
        <v>2014</v>
      </c>
      <c r="B56" s="75">
        <v>318.576955</v>
      </c>
      <c r="C56" s="156">
        <v>4392.114111754302</v>
      </c>
      <c r="D56" s="156">
        <v>70.624261068788911</v>
      </c>
      <c r="E56" s="76">
        <f t="shared" si="10"/>
        <v>4462.7383728230907</v>
      </c>
      <c r="F56" s="73">
        <f t="shared" si="2"/>
        <v>68.268108155501977</v>
      </c>
      <c r="G56" s="156">
        <v>4394.4702646675887</v>
      </c>
      <c r="H56" s="156">
        <v>394.49665275430198</v>
      </c>
      <c r="I56" s="156">
        <v>8.5952189724500014E-2</v>
      </c>
      <c r="J56" s="156">
        <v>2083.1537519945168</v>
      </c>
      <c r="K56" s="73">
        <f t="shared" si="5"/>
        <v>1916.7339077290453</v>
      </c>
      <c r="L56" s="76">
        <f t="shared" ref="L56:L64" si="13">K56*2</f>
        <v>3833.4678154580906</v>
      </c>
      <c r="M56" s="181">
        <f t="shared" si="12"/>
        <v>12.033098299461399</v>
      </c>
      <c r="N56" s="185"/>
    </row>
    <row r="57" spans="1:14" ht="13.95" customHeight="1" x14ac:dyDescent="0.25">
      <c r="A57" s="74">
        <v>2015</v>
      </c>
      <c r="B57" s="75">
        <v>320.87070299999999</v>
      </c>
      <c r="C57" s="156">
        <v>4211.8807507837964</v>
      </c>
      <c r="D57" s="156">
        <v>74.292028345674709</v>
      </c>
      <c r="E57" s="76">
        <f t="shared" si="10"/>
        <v>4286.1727791294716</v>
      </c>
      <c r="F57" s="73">
        <f t="shared" si="2"/>
        <v>-11.301732534201619</v>
      </c>
      <c r="G57" s="156">
        <v>4297.4745116636732</v>
      </c>
      <c r="H57" s="156">
        <v>330.89101178379627</v>
      </c>
      <c r="I57" s="156">
        <v>0.60103775891940014</v>
      </c>
      <c r="J57" s="156">
        <v>2019.4996792267423</v>
      </c>
      <c r="K57" s="73">
        <f t="shared" si="5"/>
        <v>1946.4827828942155</v>
      </c>
      <c r="L57" s="76">
        <f t="shared" si="13"/>
        <v>3892.9655657884309</v>
      </c>
      <c r="M57" s="181">
        <f t="shared" si="12"/>
        <v>12.132505490189395</v>
      </c>
      <c r="N57" s="185"/>
    </row>
    <row r="58" spans="1:14" ht="13.95" customHeight="1" x14ac:dyDescent="0.25">
      <c r="A58" s="77">
        <v>2016</v>
      </c>
      <c r="B58" s="78">
        <v>323.16101099999997</v>
      </c>
      <c r="C58" s="157">
        <v>5327.1522470486334</v>
      </c>
      <c r="D58" s="157">
        <v>113.21105593236231</v>
      </c>
      <c r="E58" s="79">
        <f t="shared" si="10"/>
        <v>5440.3633029809953</v>
      </c>
      <c r="F58" s="69">
        <f t="shared" si="2"/>
        <v>298.86986893198446</v>
      </c>
      <c r="G58" s="157">
        <v>5141.4934340490108</v>
      </c>
      <c r="H58" s="157">
        <v>278.53466204863315</v>
      </c>
      <c r="I58" s="157">
        <v>0.3667030834665001</v>
      </c>
      <c r="J58" s="157">
        <v>2884.2842171626185</v>
      </c>
      <c r="K58" s="157">
        <f t="shared" si="5"/>
        <v>1978.3078517542922</v>
      </c>
      <c r="L58" s="79">
        <f t="shared" si="13"/>
        <v>3956.6157035085844</v>
      </c>
      <c r="M58" s="182">
        <f t="shared" si="12"/>
        <v>12.243481016676807</v>
      </c>
      <c r="N58" s="185"/>
    </row>
    <row r="59" spans="1:14" ht="13.95" customHeight="1" x14ac:dyDescent="0.25">
      <c r="A59" s="77">
        <v>2017</v>
      </c>
      <c r="B59" s="78">
        <v>325.20603</v>
      </c>
      <c r="C59" s="157">
        <v>5559.3214645157523</v>
      </c>
      <c r="D59" s="157">
        <v>84.666233260682731</v>
      </c>
      <c r="E59" s="79">
        <f t="shared" si="10"/>
        <v>5643.9876977764352</v>
      </c>
      <c r="F59" s="69">
        <f t="shared" si="2"/>
        <v>125.86906806317347</v>
      </c>
      <c r="G59" s="157">
        <v>5518.1186297132617</v>
      </c>
      <c r="H59" s="157">
        <v>277.23283401575196</v>
      </c>
      <c r="I59" s="157">
        <v>0.68652259108070013</v>
      </c>
      <c r="J59" s="157">
        <v>3136.5351478285761</v>
      </c>
      <c r="K59" s="157">
        <f t="shared" si="5"/>
        <v>2103.6641252778531</v>
      </c>
      <c r="L59" s="79">
        <f t="shared" si="13"/>
        <v>4207.3282505557063</v>
      </c>
      <c r="M59" s="182">
        <f t="shared" si="12"/>
        <v>12.937423855749865</v>
      </c>
      <c r="N59" s="185"/>
    </row>
    <row r="60" spans="1:14" ht="13.95" customHeight="1" x14ac:dyDescent="0.25">
      <c r="A60" s="95">
        <v>2018</v>
      </c>
      <c r="B60" s="96">
        <v>326.92397599999998</v>
      </c>
      <c r="C60" s="158">
        <v>5437.0790959757842</v>
      </c>
      <c r="D60" s="159">
        <v>114.28399471351942</v>
      </c>
      <c r="E60" s="93">
        <f t="shared" si="10"/>
        <v>5551.363090689304</v>
      </c>
      <c r="F60" s="69">
        <f t="shared" si="2"/>
        <v>16.138259722182738</v>
      </c>
      <c r="G60" s="158">
        <v>5535.2248309671213</v>
      </c>
      <c r="H60" s="158">
        <v>245.50342097578334</v>
      </c>
      <c r="I60" s="158">
        <v>1.1073577183636003</v>
      </c>
      <c r="J60" s="158">
        <v>3165.9061421608881</v>
      </c>
      <c r="K60" s="158">
        <f t="shared" si="5"/>
        <v>2122.7079101120867</v>
      </c>
      <c r="L60" s="93">
        <f t="shared" si="13"/>
        <v>4245.4158202241733</v>
      </c>
      <c r="M60" s="183">
        <f t="shared" si="12"/>
        <v>12.985942090170143</v>
      </c>
      <c r="N60" s="185"/>
    </row>
    <row r="61" spans="1:14" ht="13.95" customHeight="1" x14ac:dyDescent="0.25">
      <c r="A61" s="126">
        <v>2019</v>
      </c>
      <c r="B61" s="127">
        <v>328.475998</v>
      </c>
      <c r="C61" s="130">
        <v>5199.5216933309212</v>
      </c>
      <c r="D61" s="130">
        <v>140.181440373458</v>
      </c>
      <c r="E61" s="130">
        <f t="shared" si="10"/>
        <v>5339.7031337043791</v>
      </c>
      <c r="F61" s="94">
        <f t="shared" si="2"/>
        <v>-39.905163317273036</v>
      </c>
      <c r="G61" s="130">
        <v>5379.6082970216521</v>
      </c>
      <c r="H61" s="130">
        <v>210.51722233092107</v>
      </c>
      <c r="I61" s="130">
        <v>0.19251236957480003</v>
      </c>
      <c r="J61" s="130">
        <v>3034.1424086515949</v>
      </c>
      <c r="K61" s="130">
        <f t="shared" si="5"/>
        <v>2134.7561536695616</v>
      </c>
      <c r="L61" s="130">
        <f t="shared" si="13"/>
        <v>4269.5123073391233</v>
      </c>
      <c r="M61" s="187">
        <f t="shared" si="12"/>
        <v>12.997943025776644</v>
      </c>
      <c r="N61" s="185"/>
    </row>
    <row r="62" spans="1:14" ht="13.95" customHeight="1" x14ac:dyDescent="0.25">
      <c r="A62" s="95">
        <v>2020</v>
      </c>
      <c r="B62" s="96">
        <v>330.11398000000003</v>
      </c>
      <c r="C62" s="158">
        <v>5087.8853615181815</v>
      </c>
      <c r="D62" s="159">
        <v>125.59733783398671</v>
      </c>
      <c r="E62" s="93">
        <f t="shared" si="10"/>
        <v>5213.4826993521683</v>
      </c>
      <c r="F62" s="69">
        <f t="shared" si="2"/>
        <v>-34.577942063571754</v>
      </c>
      <c r="G62" s="158">
        <v>5248.0606414157401</v>
      </c>
      <c r="H62" s="158">
        <v>182.34711951818124</v>
      </c>
      <c r="I62" s="158">
        <v>0.54878576711860017</v>
      </c>
      <c r="J62" s="158">
        <v>2974.2609755001445</v>
      </c>
      <c r="K62" s="158">
        <f t="shared" si="5"/>
        <v>2090.9037606302959</v>
      </c>
      <c r="L62" s="93">
        <f t="shared" si="13"/>
        <v>4181.8075212605918</v>
      </c>
      <c r="M62" s="183">
        <f t="shared" si="12"/>
        <v>12.667768633308384</v>
      </c>
      <c r="N62" s="185"/>
    </row>
    <row r="63" spans="1:14" ht="13.95" customHeight="1" x14ac:dyDescent="0.25">
      <c r="A63" s="136">
        <v>2021</v>
      </c>
      <c r="B63" s="137">
        <v>332.29881899999998</v>
      </c>
      <c r="C63" s="140">
        <v>5390.8654272592294</v>
      </c>
      <c r="D63" s="140">
        <v>153.84946012877435</v>
      </c>
      <c r="E63" s="140">
        <f t="shared" si="10"/>
        <v>5544.7148873880033</v>
      </c>
      <c r="F63" s="140">
        <f t="shared" si="2"/>
        <v>63.330690272268839</v>
      </c>
      <c r="G63" s="140">
        <v>5481.3841971157344</v>
      </c>
      <c r="H63" s="140">
        <v>226.13966325922843</v>
      </c>
      <c r="I63" s="140">
        <v>8.7726909259000022E-2</v>
      </c>
      <c r="J63" s="140">
        <v>3131.7910749015496</v>
      </c>
      <c r="K63" s="73">
        <f t="shared" si="5"/>
        <v>2123.3657320456973</v>
      </c>
      <c r="L63" s="140">
        <f t="shared" si="13"/>
        <v>4246.7314640913946</v>
      </c>
      <c r="M63" s="184">
        <f t="shared" si="12"/>
        <v>12.77985722871737</v>
      </c>
      <c r="N63" s="185"/>
    </row>
    <row r="64" spans="1:14" ht="13.95" customHeight="1" x14ac:dyDescent="0.25">
      <c r="A64" s="74">
        <v>2022</v>
      </c>
      <c r="B64" s="75">
        <v>333.52110399999998</v>
      </c>
      <c r="C64" s="76">
        <v>5346.1743929411377</v>
      </c>
      <c r="D64" s="76">
        <v>166.33834294816532</v>
      </c>
      <c r="E64" s="76">
        <f t="shared" si="10"/>
        <v>5512.5127358893033</v>
      </c>
      <c r="F64" s="76">
        <f t="shared" si="2"/>
        <v>-19.180564017170582</v>
      </c>
      <c r="G64" s="76">
        <v>5531.6932999064738</v>
      </c>
      <c r="H64" s="76">
        <v>333.5834029411368</v>
      </c>
      <c r="I64" s="76">
        <v>0.4947820696027001</v>
      </c>
      <c r="J64" s="76">
        <v>3089.5669606101828</v>
      </c>
      <c r="K64" s="76">
        <f t="shared" si="5"/>
        <v>2108.0481542855514</v>
      </c>
      <c r="L64" s="76">
        <f t="shared" si="13"/>
        <v>4216.0963085711028</v>
      </c>
      <c r="M64" s="181">
        <f t="shared" si="12"/>
        <v>12.641168004082594</v>
      </c>
      <c r="N64" s="185"/>
    </row>
    <row r="65" spans="1:14" ht="14.4" customHeight="1" thickBot="1" x14ac:dyDescent="0.3">
      <c r="A65" s="142">
        <v>2023</v>
      </c>
      <c r="B65" s="143">
        <v>335.16093799999999</v>
      </c>
      <c r="C65" s="80">
        <v>4993.3715410978984</v>
      </c>
      <c r="D65" s="80">
        <v>144.62531330373281</v>
      </c>
      <c r="E65" s="80">
        <f t="shared" si="10"/>
        <v>5137.996854401631</v>
      </c>
      <c r="F65" s="80">
        <f t="shared" si="2"/>
        <v>-106.41032980822911</v>
      </c>
      <c r="G65" s="80">
        <v>5244.4071842098601</v>
      </c>
      <c r="H65" s="80">
        <v>365.21840709789831</v>
      </c>
      <c r="I65" s="80">
        <v>0.8046516409140001</v>
      </c>
      <c r="J65" s="80">
        <v>2764.6317861119664</v>
      </c>
      <c r="K65" s="80">
        <f t="shared" si="5"/>
        <v>2113.7523393590814</v>
      </c>
      <c r="L65" s="80">
        <f t="shared" ref="L65" si="14">K65*2</f>
        <v>4227.5046787181627</v>
      </c>
      <c r="M65" s="247">
        <f t="shared" ref="M65" si="15">L65/B65</f>
        <v>12.613357343922228</v>
      </c>
    </row>
    <row r="66" spans="1:14" ht="15" customHeight="1" thickTop="1" x14ac:dyDescent="0.25">
      <c r="A66" s="25" t="s">
        <v>3</v>
      </c>
      <c r="B66" s="4"/>
      <c r="N66" s="4"/>
    </row>
    <row r="67" spans="1:14" ht="15" customHeight="1" x14ac:dyDescent="0.25">
      <c r="A67" s="227" t="s">
        <v>91</v>
      </c>
      <c r="B67" s="4"/>
      <c r="N67" s="4"/>
    </row>
    <row r="68" spans="1:14" ht="15" customHeight="1" x14ac:dyDescent="0.25">
      <c r="A68" s="228" t="s">
        <v>109</v>
      </c>
      <c r="B68" s="4"/>
      <c r="N68" s="4"/>
    </row>
    <row r="69" spans="1:14" ht="15" customHeight="1" x14ac:dyDescent="0.25">
      <c r="A69" s="228" t="s">
        <v>67</v>
      </c>
      <c r="B69" s="4"/>
      <c r="N69" s="4"/>
    </row>
    <row r="70" spans="1:14" ht="15" customHeight="1" x14ac:dyDescent="0.25">
      <c r="A70" s="228" t="s">
        <v>68</v>
      </c>
      <c r="B70" s="4"/>
      <c r="N70" s="4"/>
    </row>
    <row r="71" spans="1:14" ht="15" customHeight="1" x14ac:dyDescent="0.25">
      <c r="A71" s="25" t="s">
        <v>92</v>
      </c>
    </row>
  </sheetData>
  <phoneticPr fontId="4" type="noConversion"/>
  <printOptions horizontalCentered="1" verticalCentered="1"/>
  <pageMargins left="0.25" right="0.25" top="0.75" bottom="0.75" header="0" footer="0"/>
  <pageSetup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N70"/>
  <sheetViews>
    <sheetView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"/>
  <cols>
    <col min="1" max="1" width="12.6640625" style="2" customWidth="1"/>
    <col min="2" max="2" width="15.5546875" style="3" customWidth="1"/>
    <col min="3" max="4" width="12.6640625" style="4" customWidth="1"/>
    <col min="5" max="5" width="13.33203125" style="4" customWidth="1"/>
    <col min="6" max="10" width="12.6640625" style="4" customWidth="1"/>
    <col min="11" max="11" width="15.5546875" style="4" customWidth="1"/>
    <col min="12" max="12" width="25.5546875" style="4" customWidth="1"/>
    <col min="13" max="13" width="23.33203125" style="4" customWidth="1"/>
    <col min="14" max="14" width="12.6640625" style="5" customWidth="1"/>
    <col min="15" max="16384" width="12.6640625" style="6"/>
  </cols>
  <sheetData>
    <row r="1" spans="1:14" s="27" customFormat="1" ht="16.95" customHeight="1" thickBot="1" x14ac:dyDescent="0.3">
      <c r="A1" s="297" t="s">
        <v>43</v>
      </c>
      <c r="B1" s="91"/>
      <c r="C1" s="51"/>
      <c r="D1" s="50"/>
      <c r="E1" s="51"/>
      <c r="F1" s="50"/>
      <c r="G1" s="51"/>
      <c r="H1" s="50"/>
      <c r="I1" s="51"/>
      <c r="J1" s="51"/>
      <c r="K1" s="51"/>
      <c r="L1" s="51"/>
      <c r="M1" s="52" t="s">
        <v>46</v>
      </c>
      <c r="N1" s="26"/>
    </row>
    <row r="2" spans="1:14" ht="18" customHeight="1" thickTop="1" x14ac:dyDescent="0.25">
      <c r="A2" s="55"/>
      <c r="B2" s="54"/>
      <c r="C2" s="264" t="s">
        <v>13</v>
      </c>
      <c r="D2" s="264"/>
      <c r="E2" s="289"/>
      <c r="F2" s="265" t="s">
        <v>34</v>
      </c>
      <c r="G2" s="294"/>
      <c r="H2" s="294"/>
      <c r="I2" s="294"/>
      <c r="J2" s="295"/>
      <c r="K2" s="100" t="s">
        <v>112</v>
      </c>
      <c r="L2" s="281"/>
      <c r="M2" s="104"/>
      <c r="N2" s="185"/>
    </row>
    <row r="3" spans="1:14" ht="48" customHeight="1" x14ac:dyDescent="0.2">
      <c r="A3" s="55" t="s">
        <v>0</v>
      </c>
      <c r="B3" s="54" t="s">
        <v>73</v>
      </c>
      <c r="C3" s="59" t="s">
        <v>14</v>
      </c>
      <c r="D3" s="59" t="s">
        <v>16</v>
      </c>
      <c r="E3" s="59" t="s">
        <v>107</v>
      </c>
      <c r="F3" s="108" t="s">
        <v>94</v>
      </c>
      <c r="G3" s="59" t="s">
        <v>32</v>
      </c>
      <c r="H3" s="59" t="s">
        <v>17</v>
      </c>
      <c r="I3" s="108" t="s">
        <v>18</v>
      </c>
      <c r="J3" s="59" t="s">
        <v>19</v>
      </c>
      <c r="K3" s="276" t="s">
        <v>33</v>
      </c>
      <c r="L3" s="57"/>
      <c r="M3" s="277"/>
      <c r="N3" s="185"/>
    </row>
    <row r="4" spans="1:14" ht="36" customHeight="1" x14ac:dyDescent="0.2">
      <c r="A4" s="55"/>
      <c r="B4" s="54"/>
      <c r="C4" s="110"/>
      <c r="D4" s="110"/>
      <c r="E4" s="110"/>
      <c r="F4" s="110"/>
      <c r="G4" s="110"/>
      <c r="H4" s="110"/>
      <c r="I4" s="110"/>
      <c r="J4" s="110"/>
      <c r="K4" s="63" t="s">
        <v>108</v>
      </c>
      <c r="L4" s="63" t="s">
        <v>108</v>
      </c>
      <c r="M4" s="62" t="s">
        <v>25</v>
      </c>
      <c r="N4" s="185"/>
    </row>
    <row r="5" spans="1:14" ht="15" customHeight="1" x14ac:dyDescent="0.25">
      <c r="A5" s="66"/>
      <c r="B5" s="64" t="s">
        <v>29</v>
      </c>
      <c r="C5" s="65" t="s">
        <v>81</v>
      </c>
      <c r="D5" s="65"/>
      <c r="E5" s="65"/>
      <c r="F5" s="65"/>
      <c r="G5" s="65"/>
      <c r="H5" s="65"/>
      <c r="I5" s="65"/>
      <c r="J5" s="65"/>
      <c r="K5" s="65"/>
      <c r="L5" s="112" t="s">
        <v>82</v>
      </c>
      <c r="M5" s="178" t="s">
        <v>83</v>
      </c>
      <c r="N5" s="186"/>
    </row>
    <row r="6" spans="1:14" ht="13.95" customHeight="1" x14ac:dyDescent="0.25">
      <c r="A6" s="71">
        <v>1964</v>
      </c>
      <c r="B6" s="72">
        <v>191.88900000000001</v>
      </c>
      <c r="C6" s="73">
        <v>482.54700000000003</v>
      </c>
      <c r="D6" s="160">
        <v>8.9999999999999993E-3</v>
      </c>
      <c r="E6" s="73">
        <f t="shared" ref="E6:E42" si="0">SUM(C6,D6)</f>
        <v>482.55600000000004</v>
      </c>
      <c r="F6" s="73">
        <f>E6-SUM(G6)</f>
        <v>-1.9999999994979589E-4</v>
      </c>
      <c r="G6" s="73">
        <v>482.55619999999999</v>
      </c>
      <c r="H6" s="73">
        <v>18.7302</v>
      </c>
      <c r="I6" s="151" t="s">
        <v>4</v>
      </c>
      <c r="J6" s="73">
        <v>67.915999999999997</v>
      </c>
      <c r="K6" s="73">
        <f>G6-H6-J6</f>
        <v>395.90999999999997</v>
      </c>
      <c r="L6" s="73">
        <f t="shared" ref="L6:L49" si="1">K6*2</f>
        <v>791.81999999999994</v>
      </c>
      <c r="M6" s="179">
        <f t="shared" ref="M6:M41" si="2">L6/B6</f>
        <v>4.1264481028094364</v>
      </c>
      <c r="N6" s="185"/>
    </row>
    <row r="7" spans="1:14" ht="13.95" customHeight="1" x14ac:dyDescent="0.25">
      <c r="A7" s="71">
        <v>1965</v>
      </c>
      <c r="B7" s="72">
        <v>194.303</v>
      </c>
      <c r="C7" s="73">
        <v>483.50700000000001</v>
      </c>
      <c r="D7" s="160">
        <v>2.8000000000000001E-2</v>
      </c>
      <c r="E7" s="73">
        <f t="shared" si="0"/>
        <v>483.53500000000003</v>
      </c>
      <c r="F7" s="73">
        <f t="shared" ref="F7:F41" si="3">E7-SUM(G7)</f>
        <v>3.0000000003838068E-4</v>
      </c>
      <c r="G7" s="73">
        <v>483.53469999999999</v>
      </c>
      <c r="H7" s="73">
        <v>9.9257000000000009</v>
      </c>
      <c r="I7" s="151" t="s">
        <v>4</v>
      </c>
      <c r="J7" s="73">
        <v>68.637</v>
      </c>
      <c r="K7" s="73">
        <f t="shared" ref="K7:K15" si="4">G7-H7-J7</f>
        <v>404.97199999999998</v>
      </c>
      <c r="L7" s="73">
        <f t="shared" si="1"/>
        <v>809.94399999999996</v>
      </c>
      <c r="M7" s="179">
        <f t="shared" si="2"/>
        <v>4.1684585415562294</v>
      </c>
      <c r="N7" s="185"/>
    </row>
    <row r="8" spans="1:14" ht="13.95" customHeight="1" x14ac:dyDescent="0.25">
      <c r="A8" s="67">
        <v>1966</v>
      </c>
      <c r="B8" s="68">
        <v>196.56</v>
      </c>
      <c r="C8" s="69">
        <v>497.04899999999998</v>
      </c>
      <c r="D8" s="161">
        <v>3.2000000000000001E-2</v>
      </c>
      <c r="E8" s="69">
        <f t="shared" si="0"/>
        <v>497.08099999999996</v>
      </c>
      <c r="F8" s="69">
        <f t="shared" si="3"/>
        <v>-1.5267000000000621</v>
      </c>
      <c r="G8" s="69">
        <v>498.60770000000002</v>
      </c>
      <c r="H8" s="69">
        <v>11.1007</v>
      </c>
      <c r="I8" s="152" t="s">
        <v>4</v>
      </c>
      <c r="J8" s="69">
        <v>72.649000000000001</v>
      </c>
      <c r="K8" s="170">
        <f t="shared" si="4"/>
        <v>414.858</v>
      </c>
      <c r="L8" s="69">
        <f t="shared" si="1"/>
        <v>829.71600000000001</v>
      </c>
      <c r="M8" s="180">
        <f t="shared" si="2"/>
        <v>4.2211843711843713</v>
      </c>
      <c r="N8" s="185"/>
    </row>
    <row r="9" spans="1:14" ht="13.95" customHeight="1" x14ac:dyDescent="0.25">
      <c r="A9" s="67">
        <v>1967</v>
      </c>
      <c r="B9" s="68">
        <v>198.71199999999999</v>
      </c>
      <c r="C9" s="69">
        <v>509.05</v>
      </c>
      <c r="D9" s="161">
        <v>0.77100000000000002</v>
      </c>
      <c r="E9" s="69">
        <f t="shared" si="0"/>
        <v>509.82100000000003</v>
      </c>
      <c r="F9" s="69">
        <f t="shared" si="3"/>
        <v>-4.9131999999999607</v>
      </c>
      <c r="G9" s="69">
        <v>514.73419999999999</v>
      </c>
      <c r="H9" s="69">
        <v>11.802199999999999</v>
      </c>
      <c r="I9" s="152" t="s">
        <v>4</v>
      </c>
      <c r="J9" s="69">
        <v>75.096000000000004</v>
      </c>
      <c r="K9" s="170">
        <f t="shared" si="4"/>
        <v>427.83600000000001</v>
      </c>
      <c r="L9" s="69">
        <f t="shared" si="1"/>
        <v>855.67200000000003</v>
      </c>
      <c r="M9" s="180">
        <f t="shared" si="2"/>
        <v>4.3060912275051333</v>
      </c>
      <c r="N9" s="185"/>
    </row>
    <row r="10" spans="1:14" ht="13.95" customHeight="1" x14ac:dyDescent="0.25">
      <c r="A10" s="67">
        <v>1968</v>
      </c>
      <c r="B10" s="68">
        <v>200.70599999999999</v>
      </c>
      <c r="C10" s="69">
        <v>541.63199999999995</v>
      </c>
      <c r="D10" s="161">
        <v>0.8</v>
      </c>
      <c r="E10" s="69">
        <f t="shared" si="0"/>
        <v>542.4319999999999</v>
      </c>
      <c r="F10" s="69">
        <f t="shared" si="3"/>
        <v>3.3744999999998981</v>
      </c>
      <c r="G10" s="69">
        <v>539.0575</v>
      </c>
      <c r="H10" s="69">
        <v>17.0535</v>
      </c>
      <c r="I10" s="152" t="s">
        <v>4</v>
      </c>
      <c r="J10" s="69">
        <v>78.481999999999999</v>
      </c>
      <c r="K10" s="172">
        <f t="shared" si="4"/>
        <v>443.52200000000005</v>
      </c>
      <c r="L10" s="69">
        <f t="shared" si="1"/>
        <v>887.0440000000001</v>
      </c>
      <c r="M10" s="180">
        <f t="shared" si="2"/>
        <v>4.4196187458272309</v>
      </c>
      <c r="N10" s="185"/>
    </row>
    <row r="11" spans="1:14" ht="13.95" customHeight="1" x14ac:dyDescent="0.25">
      <c r="A11" s="67">
        <v>1969</v>
      </c>
      <c r="B11" s="68">
        <v>202.67699999999999</v>
      </c>
      <c r="C11" s="69">
        <v>557.09699999999998</v>
      </c>
      <c r="D11" s="161">
        <v>0.61</v>
      </c>
      <c r="E11" s="69">
        <f t="shared" si="0"/>
        <v>557.70699999999999</v>
      </c>
      <c r="F11" s="69">
        <f t="shared" si="3"/>
        <v>2.6548999999999978</v>
      </c>
      <c r="G11" s="69">
        <v>555.0521</v>
      </c>
      <c r="H11" s="69">
        <v>13.3591</v>
      </c>
      <c r="I11" s="152" t="s">
        <v>4</v>
      </c>
      <c r="J11" s="69">
        <v>82.754000000000005</v>
      </c>
      <c r="K11" s="130">
        <f t="shared" si="4"/>
        <v>458.93899999999996</v>
      </c>
      <c r="L11" s="69">
        <f t="shared" si="1"/>
        <v>917.87799999999993</v>
      </c>
      <c r="M11" s="180">
        <f t="shared" si="2"/>
        <v>4.5287723816713292</v>
      </c>
      <c r="N11" s="185"/>
    </row>
    <row r="12" spans="1:14" ht="13.95" customHeight="1" x14ac:dyDescent="0.25">
      <c r="A12" s="67">
        <v>1970</v>
      </c>
      <c r="B12" s="68">
        <v>205.05199999999999</v>
      </c>
      <c r="C12" s="69">
        <v>564.33399999999995</v>
      </c>
      <c r="D12" s="161">
        <v>0.27300000000000002</v>
      </c>
      <c r="E12" s="69">
        <f t="shared" si="0"/>
        <v>564.60699999999997</v>
      </c>
      <c r="F12" s="69">
        <f t="shared" si="3"/>
        <v>-6.7328999999999724</v>
      </c>
      <c r="G12" s="69">
        <v>571.33989999999994</v>
      </c>
      <c r="H12" s="69">
        <v>13.248900000000001</v>
      </c>
      <c r="I12" s="152" t="s">
        <v>4</v>
      </c>
      <c r="J12" s="69">
        <v>86.938999999999993</v>
      </c>
      <c r="K12" s="69">
        <f t="shared" si="4"/>
        <v>471.15199999999993</v>
      </c>
      <c r="L12" s="69">
        <f t="shared" si="1"/>
        <v>942.30399999999986</v>
      </c>
      <c r="M12" s="180">
        <f t="shared" si="2"/>
        <v>4.5954392056649036</v>
      </c>
      <c r="N12" s="185"/>
    </row>
    <row r="13" spans="1:14" ht="13.95" customHeight="1" x14ac:dyDescent="0.25">
      <c r="A13" s="71">
        <v>1971</v>
      </c>
      <c r="B13" s="72">
        <v>207.661</v>
      </c>
      <c r="C13" s="73">
        <v>593.17999999999995</v>
      </c>
      <c r="D13" s="160">
        <v>9.8000000000000004E-2</v>
      </c>
      <c r="E13" s="73">
        <f t="shared" si="0"/>
        <v>593.27799999999991</v>
      </c>
      <c r="F13" s="73">
        <f t="shared" si="3"/>
        <v>19.607599999999934</v>
      </c>
      <c r="G13" s="73">
        <v>573.67039999999997</v>
      </c>
      <c r="H13" s="73">
        <v>11.4854</v>
      </c>
      <c r="I13" s="151" t="s">
        <v>4</v>
      </c>
      <c r="J13" s="73">
        <v>80.42</v>
      </c>
      <c r="K13" s="73">
        <f t="shared" si="4"/>
        <v>481.76499999999993</v>
      </c>
      <c r="L13" s="73">
        <f t="shared" si="1"/>
        <v>963.52999999999986</v>
      </c>
      <c r="M13" s="179">
        <f t="shared" si="2"/>
        <v>4.6399179431862496</v>
      </c>
      <c r="N13" s="185"/>
    </row>
    <row r="14" spans="1:14" ht="13.95" customHeight="1" x14ac:dyDescent="0.25">
      <c r="A14" s="71">
        <v>1972</v>
      </c>
      <c r="B14" s="72">
        <v>209.89599999999999</v>
      </c>
      <c r="C14" s="73">
        <v>567.00199999999995</v>
      </c>
      <c r="D14" s="160">
        <v>0.20599999999999999</v>
      </c>
      <c r="E14" s="73">
        <f t="shared" si="0"/>
        <v>567.20799999999997</v>
      </c>
      <c r="F14" s="73">
        <f t="shared" si="3"/>
        <v>-17.444000000000074</v>
      </c>
      <c r="G14" s="73">
        <v>584.65200000000004</v>
      </c>
      <c r="H14" s="73">
        <v>24.2</v>
      </c>
      <c r="I14" s="151" t="s">
        <v>4</v>
      </c>
      <c r="J14" s="73">
        <v>75.927999999999997</v>
      </c>
      <c r="K14" s="73">
        <f t="shared" si="4"/>
        <v>484.524</v>
      </c>
      <c r="L14" s="73">
        <f t="shared" si="1"/>
        <v>969.048</v>
      </c>
      <c r="M14" s="179">
        <f t="shared" si="2"/>
        <v>4.6168007012996917</v>
      </c>
      <c r="N14" s="185"/>
    </row>
    <row r="15" spans="1:14" ht="13.95" customHeight="1" x14ac:dyDescent="0.25">
      <c r="A15" s="71">
        <v>1973</v>
      </c>
      <c r="B15" s="72">
        <v>211.90899999999999</v>
      </c>
      <c r="C15" s="73">
        <v>628.48099999999999</v>
      </c>
      <c r="D15" s="160">
        <v>0.318</v>
      </c>
      <c r="E15" s="73">
        <f t="shared" si="0"/>
        <v>628.79899999999998</v>
      </c>
      <c r="F15" s="73">
        <f t="shared" si="3"/>
        <v>10.565200000000004</v>
      </c>
      <c r="G15" s="73">
        <v>618.23379999999997</v>
      </c>
      <c r="H15" s="73">
        <v>30.3748</v>
      </c>
      <c r="I15" s="151" t="s">
        <v>4</v>
      </c>
      <c r="J15" s="73">
        <v>98.435000000000002</v>
      </c>
      <c r="K15" s="73">
        <f t="shared" si="4"/>
        <v>489.42399999999992</v>
      </c>
      <c r="L15" s="73">
        <f t="shared" si="1"/>
        <v>978.84799999999984</v>
      </c>
      <c r="M15" s="179">
        <f t="shared" si="2"/>
        <v>4.6191903128229566</v>
      </c>
      <c r="N15" s="185"/>
    </row>
    <row r="16" spans="1:14" ht="13.95" customHeight="1" x14ac:dyDescent="0.25">
      <c r="A16" s="71">
        <v>1974</v>
      </c>
      <c r="B16" s="72">
        <v>213.85400000000001</v>
      </c>
      <c r="C16" s="73">
        <v>638.05899999999997</v>
      </c>
      <c r="D16" s="160">
        <v>1.1279999999999999</v>
      </c>
      <c r="E16" s="73">
        <f t="shared" si="0"/>
        <v>639.18700000000001</v>
      </c>
      <c r="F16" s="73">
        <f t="shared" si="3"/>
        <v>8.5588000000000193</v>
      </c>
      <c r="G16" s="73">
        <v>630.62819999999999</v>
      </c>
      <c r="H16" s="73">
        <v>30.338200000000001</v>
      </c>
      <c r="I16" s="73">
        <v>1</v>
      </c>
      <c r="J16" s="73">
        <v>112.946</v>
      </c>
      <c r="K16" s="73">
        <f>G16-H16-I16-J16</f>
        <v>486.34399999999994</v>
      </c>
      <c r="L16" s="73">
        <f t="shared" si="1"/>
        <v>972.68799999999987</v>
      </c>
      <c r="M16" s="179">
        <f t="shared" si="2"/>
        <v>4.5483741244026286</v>
      </c>
      <c r="N16" s="185"/>
    </row>
    <row r="17" spans="1:14" ht="13.95" customHeight="1" x14ac:dyDescent="0.25">
      <c r="A17" s="71">
        <v>1975</v>
      </c>
      <c r="B17" s="72">
        <v>215.97300000000001</v>
      </c>
      <c r="C17" s="73">
        <v>589.67499999999995</v>
      </c>
      <c r="D17" s="160">
        <v>1.925</v>
      </c>
      <c r="E17" s="73">
        <f t="shared" si="0"/>
        <v>591.59999999999991</v>
      </c>
      <c r="F17" s="73">
        <f t="shared" si="3"/>
        <v>2.1580999999998767</v>
      </c>
      <c r="G17" s="73">
        <v>589.44190000000003</v>
      </c>
      <c r="H17" s="73">
        <v>29.8429</v>
      </c>
      <c r="I17" s="73">
        <v>2</v>
      </c>
      <c r="J17" s="73">
        <v>84.513000000000005</v>
      </c>
      <c r="K17" s="73">
        <f t="shared" ref="K17:K65" si="5">G17-H17-I17-J17</f>
        <v>473.08600000000001</v>
      </c>
      <c r="L17" s="73">
        <f t="shared" si="1"/>
        <v>946.17200000000003</v>
      </c>
      <c r="M17" s="179">
        <f t="shared" si="2"/>
        <v>4.3809735476193783</v>
      </c>
      <c r="N17" s="185"/>
    </row>
    <row r="18" spans="1:14" ht="13.95" customHeight="1" x14ac:dyDescent="0.25">
      <c r="A18" s="67">
        <v>1976</v>
      </c>
      <c r="B18" s="68">
        <v>218.035</v>
      </c>
      <c r="C18" s="69">
        <v>583.75099999999998</v>
      </c>
      <c r="D18" s="161">
        <v>0.108</v>
      </c>
      <c r="E18" s="69">
        <f t="shared" si="0"/>
        <v>583.85899999999992</v>
      </c>
      <c r="F18" s="69">
        <f t="shared" si="3"/>
        <v>3.3421999999999343</v>
      </c>
      <c r="G18" s="69">
        <v>580.51679999999999</v>
      </c>
      <c r="H18" s="69">
        <v>24.845800000000001</v>
      </c>
      <c r="I18" s="69">
        <v>3.5</v>
      </c>
      <c r="J18" s="69">
        <v>100.331</v>
      </c>
      <c r="K18" s="170">
        <f t="shared" si="5"/>
        <v>451.83999999999992</v>
      </c>
      <c r="L18" s="69">
        <f t="shared" si="1"/>
        <v>903.67999999999984</v>
      </c>
      <c r="M18" s="180">
        <f t="shared" si="2"/>
        <v>4.1446556745476633</v>
      </c>
      <c r="N18" s="185"/>
    </row>
    <row r="19" spans="1:14" ht="13.95" customHeight="1" x14ac:dyDescent="0.25">
      <c r="A19" s="67">
        <v>1977</v>
      </c>
      <c r="B19" s="68">
        <v>220.23899999999998</v>
      </c>
      <c r="C19" s="69">
        <v>560.95899999999995</v>
      </c>
      <c r="D19" s="161">
        <v>0.182</v>
      </c>
      <c r="E19" s="69">
        <f t="shared" si="0"/>
        <v>561.14099999999996</v>
      </c>
      <c r="F19" s="69">
        <f t="shared" si="3"/>
        <v>-4.8608000000000402</v>
      </c>
      <c r="G19" s="69">
        <v>566.0018</v>
      </c>
      <c r="H19" s="69">
        <v>22.070799999999998</v>
      </c>
      <c r="I19" s="69">
        <v>5</v>
      </c>
      <c r="J19" s="69">
        <v>110.419</v>
      </c>
      <c r="K19" s="170">
        <f t="shared" si="5"/>
        <v>428.51200000000006</v>
      </c>
      <c r="L19" s="69">
        <f t="shared" si="1"/>
        <v>857.02400000000011</v>
      </c>
      <c r="M19" s="180">
        <f t="shared" si="2"/>
        <v>3.8913362301862984</v>
      </c>
      <c r="N19" s="185"/>
    </row>
    <row r="20" spans="1:14" ht="13.95" customHeight="1" x14ac:dyDescent="0.25">
      <c r="A20" s="67">
        <v>1978</v>
      </c>
      <c r="B20" s="68">
        <v>222.58500000000001</v>
      </c>
      <c r="C20" s="69">
        <v>554.44299999999998</v>
      </c>
      <c r="D20" s="161">
        <v>0.32300000000000001</v>
      </c>
      <c r="E20" s="69">
        <f t="shared" si="0"/>
        <v>554.76599999999996</v>
      </c>
      <c r="F20" s="69">
        <f t="shared" si="3"/>
        <v>-3.9379999999999882</v>
      </c>
      <c r="G20" s="69">
        <v>558.70399999999995</v>
      </c>
      <c r="H20" s="69">
        <v>16.210999999999999</v>
      </c>
      <c r="I20" s="69">
        <v>6.6959999999999997</v>
      </c>
      <c r="J20" s="69">
        <v>125.446</v>
      </c>
      <c r="K20" s="172">
        <f t="shared" si="5"/>
        <v>410.35099999999989</v>
      </c>
      <c r="L20" s="69">
        <f t="shared" si="1"/>
        <v>820.70199999999977</v>
      </c>
      <c r="M20" s="180">
        <f t="shared" si="2"/>
        <v>3.6871397443673191</v>
      </c>
      <c r="N20" s="185"/>
    </row>
    <row r="21" spans="1:14" ht="13.95" customHeight="1" x14ac:dyDescent="0.25">
      <c r="A21" s="67">
        <v>1979</v>
      </c>
      <c r="B21" s="68">
        <v>225.05500000000001</v>
      </c>
      <c r="C21" s="69">
        <v>538.86400000000003</v>
      </c>
      <c r="D21" s="161">
        <v>0.107</v>
      </c>
      <c r="E21" s="69">
        <f t="shared" si="0"/>
        <v>538.971</v>
      </c>
      <c r="F21" s="69">
        <f t="shared" si="3"/>
        <v>-6.4057000000000244</v>
      </c>
      <c r="G21" s="69">
        <v>545.37670000000003</v>
      </c>
      <c r="H21" s="69">
        <v>21.183700000000002</v>
      </c>
      <c r="I21" s="69">
        <v>6.0069999999999997</v>
      </c>
      <c r="J21" s="69">
        <v>119.41</v>
      </c>
      <c r="K21" s="130">
        <f t="shared" si="5"/>
        <v>398.77600000000007</v>
      </c>
      <c r="L21" s="69">
        <f t="shared" si="1"/>
        <v>797.55200000000013</v>
      </c>
      <c r="M21" s="180">
        <f t="shared" si="2"/>
        <v>3.5438092910621855</v>
      </c>
      <c r="N21" s="185"/>
    </row>
    <row r="22" spans="1:14" ht="13.95" customHeight="1" x14ac:dyDescent="0.25">
      <c r="A22" s="67">
        <v>1980</v>
      </c>
      <c r="B22" s="68">
        <v>227.726</v>
      </c>
      <c r="C22" s="69">
        <v>547.74300000000005</v>
      </c>
      <c r="D22" s="161">
        <v>7.9000000000000001E-2</v>
      </c>
      <c r="E22" s="69">
        <f t="shared" si="0"/>
        <v>547.822</v>
      </c>
      <c r="F22" s="69">
        <f t="shared" si="3"/>
        <v>5.8457999999999402</v>
      </c>
      <c r="G22" s="69">
        <v>541.97620000000006</v>
      </c>
      <c r="H22" s="69">
        <v>25.4162</v>
      </c>
      <c r="I22" s="69">
        <v>3.0409999999999999</v>
      </c>
      <c r="J22" s="69">
        <v>120.116</v>
      </c>
      <c r="K22" s="69">
        <f t="shared" si="5"/>
        <v>393.40300000000002</v>
      </c>
      <c r="L22" s="69">
        <f t="shared" si="1"/>
        <v>786.80600000000004</v>
      </c>
      <c r="M22" s="180">
        <f t="shared" si="2"/>
        <v>3.4550556370374927</v>
      </c>
      <c r="N22" s="185"/>
    </row>
    <row r="23" spans="1:14" ht="13.95" customHeight="1" x14ac:dyDescent="0.25">
      <c r="A23" s="71">
        <v>1981</v>
      </c>
      <c r="B23" s="72">
        <v>229.96600000000001</v>
      </c>
      <c r="C23" s="73">
        <v>522.60699999999997</v>
      </c>
      <c r="D23" s="160">
        <v>0.42899999999999999</v>
      </c>
      <c r="E23" s="73">
        <f t="shared" si="0"/>
        <v>523.03599999999994</v>
      </c>
      <c r="F23" s="73">
        <f t="shared" si="3"/>
        <v>-7.9028000000000702</v>
      </c>
      <c r="G23" s="73">
        <v>530.93880000000001</v>
      </c>
      <c r="H23" s="73">
        <v>23.9848</v>
      </c>
      <c r="I23" s="73">
        <v>2.8769999999999998</v>
      </c>
      <c r="J23" s="73">
        <v>114.577</v>
      </c>
      <c r="K23" s="73">
        <f t="shared" si="5"/>
        <v>389.5</v>
      </c>
      <c r="L23" s="73">
        <f t="shared" si="1"/>
        <v>779</v>
      </c>
      <c r="M23" s="179">
        <f t="shared" si="2"/>
        <v>3.3874572762930173</v>
      </c>
      <c r="N23" s="185"/>
    </row>
    <row r="24" spans="1:14" ht="13.95" customHeight="1" x14ac:dyDescent="0.25">
      <c r="A24" s="71">
        <v>1982</v>
      </c>
      <c r="B24" s="72">
        <v>232.18799999999999</v>
      </c>
      <c r="C24" s="73">
        <v>493.09899999999999</v>
      </c>
      <c r="D24" s="160">
        <v>0.28699999999999998</v>
      </c>
      <c r="E24" s="73">
        <f t="shared" si="0"/>
        <v>493.38599999999997</v>
      </c>
      <c r="F24" s="73">
        <f t="shared" si="3"/>
        <v>-2.0303000000000111</v>
      </c>
      <c r="G24" s="73">
        <v>495.41629999999998</v>
      </c>
      <c r="H24" s="73">
        <v>14.468299999999999</v>
      </c>
      <c r="I24" s="73">
        <v>1.494</v>
      </c>
      <c r="J24" s="73">
        <v>87.744</v>
      </c>
      <c r="K24" s="73">
        <f t="shared" si="5"/>
        <v>391.70999999999992</v>
      </c>
      <c r="L24" s="73">
        <f t="shared" si="1"/>
        <v>783.41999999999985</v>
      </c>
      <c r="M24" s="179">
        <f t="shared" si="2"/>
        <v>3.3740761796475267</v>
      </c>
      <c r="N24" s="185"/>
    </row>
    <row r="25" spans="1:14" ht="13.95" customHeight="1" x14ac:dyDescent="0.25">
      <c r="A25" s="71">
        <v>1983</v>
      </c>
      <c r="B25" s="72">
        <v>234.30699999999999</v>
      </c>
      <c r="C25" s="73">
        <v>494.02499999999998</v>
      </c>
      <c r="D25" s="160">
        <v>3.2189999999999999</v>
      </c>
      <c r="E25" s="73">
        <f t="shared" si="0"/>
        <v>497.24399999999997</v>
      </c>
      <c r="F25" s="73">
        <f t="shared" si="3"/>
        <v>-1.7807000000000812</v>
      </c>
      <c r="G25" s="73">
        <v>499.02470000000005</v>
      </c>
      <c r="H25" s="73">
        <v>12.7057</v>
      </c>
      <c r="I25" s="73">
        <v>0.75700000000000001</v>
      </c>
      <c r="J25" s="73">
        <v>87.421000000000006</v>
      </c>
      <c r="K25" s="73">
        <f t="shared" si="5"/>
        <v>398.14100000000008</v>
      </c>
      <c r="L25" s="73">
        <f t="shared" si="1"/>
        <v>796.28200000000015</v>
      </c>
      <c r="M25" s="179">
        <f t="shared" si="2"/>
        <v>3.3984558719969962</v>
      </c>
      <c r="N25" s="185"/>
    </row>
    <row r="26" spans="1:14" ht="13.95" customHeight="1" x14ac:dyDescent="0.25">
      <c r="A26" s="71">
        <v>1984</v>
      </c>
      <c r="B26" s="72">
        <v>236.34800000000001</v>
      </c>
      <c r="C26" s="73">
        <v>511.36700000000002</v>
      </c>
      <c r="D26" s="160">
        <v>10.34</v>
      </c>
      <c r="E26" s="73">
        <f t="shared" si="0"/>
        <v>521.70699999999999</v>
      </c>
      <c r="F26" s="73">
        <f t="shared" si="3"/>
        <v>2.8593999999999369</v>
      </c>
      <c r="G26" s="73">
        <v>518.84760000000006</v>
      </c>
      <c r="H26" s="73">
        <v>14.6736</v>
      </c>
      <c r="I26" s="73">
        <v>2.569</v>
      </c>
      <c r="J26" s="73">
        <v>93.751999999999995</v>
      </c>
      <c r="K26" s="73">
        <f t="shared" si="5"/>
        <v>407.85300000000001</v>
      </c>
      <c r="L26" s="73">
        <f t="shared" si="1"/>
        <v>815.70600000000002</v>
      </c>
      <c r="M26" s="179">
        <f t="shared" si="2"/>
        <v>3.4512921624045898</v>
      </c>
      <c r="N26" s="185"/>
    </row>
    <row r="27" spans="1:14" ht="13.95" customHeight="1" x14ac:dyDescent="0.25">
      <c r="A27" s="71">
        <v>1985</v>
      </c>
      <c r="B27" s="72">
        <v>238.46600000000001</v>
      </c>
      <c r="C27" s="73">
        <v>498.00700000000001</v>
      </c>
      <c r="D27" s="160">
        <v>11.552</v>
      </c>
      <c r="E27" s="73">
        <f t="shared" si="0"/>
        <v>509.55900000000003</v>
      </c>
      <c r="F27" s="73">
        <f t="shared" si="3"/>
        <v>-6.6377999999999133</v>
      </c>
      <c r="G27" s="73">
        <v>516.19679999999994</v>
      </c>
      <c r="H27" s="73">
        <v>8.0348000000000006</v>
      </c>
      <c r="I27" s="73">
        <v>0.17399999999999999</v>
      </c>
      <c r="J27" s="73">
        <v>90.087999999999994</v>
      </c>
      <c r="K27" s="73">
        <f t="shared" si="5"/>
        <v>417.9</v>
      </c>
      <c r="L27" s="73">
        <f t="shared" si="1"/>
        <v>835.8</v>
      </c>
      <c r="M27" s="179">
        <f t="shared" si="2"/>
        <v>3.5049021663465649</v>
      </c>
      <c r="N27" s="185"/>
    </row>
    <row r="28" spans="1:14" ht="13.95" customHeight="1" x14ac:dyDescent="0.25">
      <c r="A28" s="67">
        <v>1986</v>
      </c>
      <c r="B28" s="68">
        <v>240.65100000000001</v>
      </c>
      <c r="C28" s="69">
        <v>527.28099999999995</v>
      </c>
      <c r="D28" s="161">
        <v>7.45</v>
      </c>
      <c r="E28" s="69">
        <f t="shared" si="0"/>
        <v>534.73099999999999</v>
      </c>
      <c r="F28" s="69">
        <f t="shared" si="3"/>
        <v>5.4778999999999769</v>
      </c>
      <c r="G28" s="69">
        <v>529.25310000000002</v>
      </c>
      <c r="H28" s="69">
        <v>9.2660999999999998</v>
      </c>
      <c r="I28" s="69">
        <v>0.27600000000000002</v>
      </c>
      <c r="J28" s="69">
        <v>89.213999999999999</v>
      </c>
      <c r="K28" s="170">
        <f t="shared" si="5"/>
        <v>430.49700000000001</v>
      </c>
      <c r="L28" s="69">
        <f t="shared" si="1"/>
        <v>860.99400000000003</v>
      </c>
      <c r="M28" s="180">
        <f t="shared" si="2"/>
        <v>3.5777702980664947</v>
      </c>
      <c r="N28" s="185"/>
    </row>
    <row r="29" spans="1:14" ht="13.95" customHeight="1" x14ac:dyDescent="0.25">
      <c r="A29" s="67">
        <v>1987</v>
      </c>
      <c r="B29" s="68">
        <v>242.804</v>
      </c>
      <c r="C29" s="69">
        <v>552.87199999999996</v>
      </c>
      <c r="D29" s="161">
        <v>4.8</v>
      </c>
      <c r="E29" s="69">
        <f t="shared" si="0"/>
        <v>557.67199999999991</v>
      </c>
      <c r="F29" s="69">
        <f t="shared" si="3"/>
        <v>-1.0079000000000633</v>
      </c>
      <c r="G29" s="69">
        <v>558.67989999999998</v>
      </c>
      <c r="H29" s="69">
        <v>14.962899999999999</v>
      </c>
      <c r="I29" s="69">
        <v>0.38600000000000001</v>
      </c>
      <c r="J29" s="69">
        <v>102.35599999999999</v>
      </c>
      <c r="K29" s="170">
        <f t="shared" si="5"/>
        <v>440.97500000000002</v>
      </c>
      <c r="L29" s="69">
        <f t="shared" si="1"/>
        <v>881.95</v>
      </c>
      <c r="M29" s="180">
        <f t="shared" si="2"/>
        <v>3.6323536679791109</v>
      </c>
      <c r="N29" s="185"/>
    </row>
    <row r="30" spans="1:14" ht="13.95" customHeight="1" x14ac:dyDescent="0.25">
      <c r="A30" s="67">
        <v>1988</v>
      </c>
      <c r="B30" s="68">
        <v>245.02099999999999</v>
      </c>
      <c r="C30" s="69">
        <v>594.47299999999996</v>
      </c>
      <c r="D30" s="161">
        <v>4.516</v>
      </c>
      <c r="E30" s="69">
        <f t="shared" si="0"/>
        <v>598.98899999999992</v>
      </c>
      <c r="F30" s="69">
        <f t="shared" si="3"/>
        <v>0.61999999999989086</v>
      </c>
      <c r="G30" s="69">
        <v>598.36900000000003</v>
      </c>
      <c r="H30" s="69">
        <v>32.780999999999999</v>
      </c>
      <c r="I30" s="69">
        <v>0.318</v>
      </c>
      <c r="J30" s="69">
        <v>113.705</v>
      </c>
      <c r="K30" s="172">
        <f t="shared" si="5"/>
        <v>451.56500000000011</v>
      </c>
      <c r="L30" s="69">
        <f t="shared" si="1"/>
        <v>903.13000000000022</v>
      </c>
      <c r="M30" s="180">
        <f t="shared" si="2"/>
        <v>3.6859289611910828</v>
      </c>
      <c r="N30" s="185"/>
    </row>
    <row r="31" spans="1:14" ht="13.95" customHeight="1" x14ac:dyDescent="0.25">
      <c r="A31" s="67">
        <v>1989</v>
      </c>
      <c r="B31" s="68">
        <v>247.34200000000001</v>
      </c>
      <c r="C31" s="69">
        <v>609.38836000000003</v>
      </c>
      <c r="D31" s="161">
        <v>5.47</v>
      </c>
      <c r="E31" s="69">
        <f t="shared" si="0"/>
        <v>614.85836000000006</v>
      </c>
      <c r="F31" s="69">
        <f t="shared" si="3"/>
        <v>3.5985899999999447</v>
      </c>
      <c r="G31" s="69">
        <v>611.25977000000012</v>
      </c>
      <c r="H31" s="69">
        <v>31</v>
      </c>
      <c r="I31" s="69">
        <v>4.194</v>
      </c>
      <c r="J31" s="69">
        <v>138.25578480000001</v>
      </c>
      <c r="K31" s="130">
        <f t="shared" si="5"/>
        <v>437.80998520000014</v>
      </c>
      <c r="L31" s="69">
        <f t="shared" si="1"/>
        <v>875.61997040000028</v>
      </c>
      <c r="M31" s="180">
        <f t="shared" si="2"/>
        <v>3.540118420648334</v>
      </c>
      <c r="N31" s="185"/>
    </row>
    <row r="32" spans="1:14" ht="13.95" customHeight="1" x14ac:dyDescent="0.25">
      <c r="A32" s="67">
        <v>1990</v>
      </c>
      <c r="B32" s="68">
        <v>250.13200000000001</v>
      </c>
      <c r="C32" s="69">
        <v>644.61199999999997</v>
      </c>
      <c r="D32" s="161">
        <v>5.7649999999999997</v>
      </c>
      <c r="E32" s="69">
        <f t="shared" si="0"/>
        <v>650.37699999999995</v>
      </c>
      <c r="F32" s="69">
        <f t="shared" si="3"/>
        <v>7.5963074999999662</v>
      </c>
      <c r="G32" s="69">
        <v>642.78069249999999</v>
      </c>
      <c r="H32" s="69">
        <v>41</v>
      </c>
      <c r="I32" s="69">
        <v>2.9260000000000002</v>
      </c>
      <c r="J32" s="69">
        <v>143.72512619999998</v>
      </c>
      <c r="K32" s="69">
        <f t="shared" si="5"/>
        <v>455.12956629999996</v>
      </c>
      <c r="L32" s="69">
        <f t="shared" si="1"/>
        <v>910.25913259999993</v>
      </c>
      <c r="M32" s="180">
        <f t="shared" si="2"/>
        <v>3.6391150776390062</v>
      </c>
      <c r="N32" s="185"/>
    </row>
    <row r="33" spans="1:14" ht="13.95" customHeight="1" x14ac:dyDescent="0.25">
      <c r="A33" s="71">
        <v>1991</v>
      </c>
      <c r="B33" s="72">
        <v>253.49299999999999</v>
      </c>
      <c r="C33" s="73">
        <v>658.21170000000006</v>
      </c>
      <c r="D33" s="160">
        <v>5.76</v>
      </c>
      <c r="E33" s="73">
        <f t="shared" si="0"/>
        <v>663.97170000000006</v>
      </c>
      <c r="F33" s="73">
        <f t="shared" si="3"/>
        <v>3.382501874999889</v>
      </c>
      <c r="G33" s="73">
        <v>660.58919812500017</v>
      </c>
      <c r="H33" s="73">
        <v>46</v>
      </c>
      <c r="I33" s="73">
        <v>5.5869999999999997</v>
      </c>
      <c r="J33" s="73">
        <v>146.16052755000001</v>
      </c>
      <c r="K33" s="73">
        <f t="shared" si="5"/>
        <v>462.84167057500019</v>
      </c>
      <c r="L33" s="73">
        <f t="shared" si="1"/>
        <v>925.68334115000039</v>
      </c>
      <c r="M33" s="179">
        <f t="shared" si="2"/>
        <v>3.6517116494341084</v>
      </c>
      <c r="N33" s="185"/>
    </row>
    <row r="34" spans="1:14" ht="13.95" customHeight="1" x14ac:dyDescent="0.25">
      <c r="A34" s="71">
        <v>1992</v>
      </c>
      <c r="B34" s="72">
        <v>256.89400000000001</v>
      </c>
      <c r="C34" s="73">
        <v>641.80145024092008</v>
      </c>
      <c r="D34" s="160">
        <v>0</v>
      </c>
      <c r="E34" s="73">
        <f t="shared" si="0"/>
        <v>641.80145024092008</v>
      </c>
      <c r="F34" s="73">
        <f t="shared" si="3"/>
        <v>-2.236179531250059</v>
      </c>
      <c r="G34" s="73">
        <v>644.03762977217013</v>
      </c>
      <c r="H34" s="114">
        <v>32.766970240920003</v>
      </c>
      <c r="I34" s="73">
        <v>8.9770000000000003</v>
      </c>
      <c r="J34" s="73">
        <v>144.55047828750003</v>
      </c>
      <c r="K34" s="73">
        <f t="shared" si="5"/>
        <v>457.74318124375009</v>
      </c>
      <c r="L34" s="73">
        <f t="shared" si="1"/>
        <v>915.48636248750017</v>
      </c>
      <c r="M34" s="179">
        <f t="shared" si="2"/>
        <v>3.5636735871118055</v>
      </c>
      <c r="N34" s="185"/>
    </row>
    <row r="35" spans="1:14" ht="13.95" customHeight="1" x14ac:dyDescent="0.25">
      <c r="A35" s="71">
        <v>1993</v>
      </c>
      <c r="B35" s="72">
        <v>260.255</v>
      </c>
      <c r="C35" s="73">
        <v>669.15554389300803</v>
      </c>
      <c r="D35" s="160">
        <v>3.9832904600200005</v>
      </c>
      <c r="E35" s="73">
        <f t="shared" si="0"/>
        <v>673.13883435302807</v>
      </c>
      <c r="F35" s="73">
        <f t="shared" si="3"/>
        <v>10.008690476081483</v>
      </c>
      <c r="G35" s="73">
        <v>663.13014387694659</v>
      </c>
      <c r="H35" s="114">
        <v>24.010603893008</v>
      </c>
      <c r="I35" s="73">
        <v>6.7998090244440013</v>
      </c>
      <c r="J35" s="73">
        <v>151.7567354302787</v>
      </c>
      <c r="K35" s="73">
        <f t="shared" si="5"/>
        <v>480.56299552921587</v>
      </c>
      <c r="L35" s="73">
        <f t="shared" si="1"/>
        <v>961.12599105843174</v>
      </c>
      <c r="M35" s="179">
        <f t="shared" si="2"/>
        <v>3.6930164302642861</v>
      </c>
      <c r="N35" s="185"/>
    </row>
    <row r="36" spans="1:14" ht="13.95" customHeight="1" x14ac:dyDescent="0.25">
      <c r="A36" s="71">
        <v>1994</v>
      </c>
      <c r="B36" s="72">
        <v>263.43599999999998</v>
      </c>
      <c r="C36" s="73">
        <v>701.40827800882016</v>
      </c>
      <c r="D36" s="160">
        <v>5.3905498238560003</v>
      </c>
      <c r="E36" s="73">
        <f t="shared" si="0"/>
        <v>706.79882783267612</v>
      </c>
      <c r="F36" s="73">
        <f t="shared" si="3"/>
        <v>9.3889326568764773</v>
      </c>
      <c r="G36" s="73">
        <v>697.40989517579965</v>
      </c>
      <c r="H36" s="114">
        <v>33.815338008820007</v>
      </c>
      <c r="I36" s="73">
        <v>3.1080282368560006</v>
      </c>
      <c r="J36" s="73">
        <v>158.51676694322967</v>
      </c>
      <c r="K36" s="73">
        <f t="shared" si="5"/>
        <v>501.9697619868939</v>
      </c>
      <c r="L36" s="73">
        <f t="shared" si="1"/>
        <v>1003.9395239737878</v>
      </c>
      <c r="M36" s="179">
        <f t="shared" si="2"/>
        <v>3.8109427867633423</v>
      </c>
      <c r="N36" s="185"/>
    </row>
    <row r="37" spans="1:14" ht="13.95" customHeight="1" x14ac:dyDescent="0.25">
      <c r="A37" s="71">
        <v>1995</v>
      </c>
      <c r="B37" s="72">
        <v>266.55700000000002</v>
      </c>
      <c r="C37" s="73">
        <v>744.95053041195615</v>
      </c>
      <c r="D37" s="160">
        <v>5.3395316761279998</v>
      </c>
      <c r="E37" s="73">
        <f t="shared" si="0"/>
        <v>750.29006208808414</v>
      </c>
      <c r="F37" s="73">
        <f t="shared" si="3"/>
        <v>8.9902650501420567</v>
      </c>
      <c r="G37" s="73">
        <v>741.29979703794208</v>
      </c>
      <c r="H37" s="114">
        <v>50.627450411955998</v>
      </c>
      <c r="I37" s="73">
        <v>3.2150225454360002</v>
      </c>
      <c r="J37" s="73">
        <v>164.989757779332</v>
      </c>
      <c r="K37" s="73">
        <f t="shared" si="5"/>
        <v>522.46756630121808</v>
      </c>
      <c r="L37" s="73">
        <f t="shared" si="1"/>
        <v>1044.9351326024362</v>
      </c>
      <c r="M37" s="179">
        <f t="shared" si="2"/>
        <v>3.9201188961551794</v>
      </c>
      <c r="N37" s="185"/>
    </row>
    <row r="38" spans="1:14" ht="13.95" customHeight="1" x14ac:dyDescent="0.25">
      <c r="A38" s="67">
        <v>1996</v>
      </c>
      <c r="B38" s="68">
        <v>269.66699999999997</v>
      </c>
      <c r="C38" s="69">
        <v>778.12713554552806</v>
      </c>
      <c r="D38" s="161">
        <v>3.9288922636640002</v>
      </c>
      <c r="E38" s="69">
        <f t="shared" si="0"/>
        <v>782.05602780919207</v>
      </c>
      <c r="F38" s="69">
        <f t="shared" si="3"/>
        <v>6.1241714594325458</v>
      </c>
      <c r="G38" s="69">
        <v>775.93185634975953</v>
      </c>
      <c r="H38" s="90">
        <v>66.918835545528012</v>
      </c>
      <c r="I38" s="69">
        <v>3.183182345384</v>
      </c>
      <c r="J38" s="69">
        <v>168.19360386603569</v>
      </c>
      <c r="K38" s="170">
        <f t="shared" si="5"/>
        <v>537.63623459281177</v>
      </c>
      <c r="L38" s="69">
        <f t="shared" si="1"/>
        <v>1075.2724691856235</v>
      </c>
      <c r="M38" s="180">
        <f t="shared" si="2"/>
        <v>3.9874084303441788</v>
      </c>
      <c r="N38" s="185"/>
    </row>
    <row r="39" spans="1:14" ht="13.95" customHeight="1" x14ac:dyDescent="0.25">
      <c r="A39" s="67">
        <v>1997</v>
      </c>
      <c r="B39" s="68">
        <v>272.91199999999998</v>
      </c>
      <c r="C39" s="69">
        <v>745.44457002684408</v>
      </c>
      <c r="D39" s="161">
        <v>7.3119152938920005</v>
      </c>
      <c r="E39" s="69">
        <f t="shared" si="0"/>
        <v>752.75648532073603</v>
      </c>
      <c r="F39" s="69">
        <f t="shared" si="3"/>
        <v>-9.7869384513508066</v>
      </c>
      <c r="G39" s="69">
        <v>762.54342377208684</v>
      </c>
      <c r="H39" s="90">
        <v>74.128390026844002</v>
      </c>
      <c r="I39" s="69">
        <v>11.946010640448002</v>
      </c>
      <c r="J39" s="69">
        <v>161.48397931948421</v>
      </c>
      <c r="K39" s="170">
        <f t="shared" si="5"/>
        <v>514.98504378531061</v>
      </c>
      <c r="L39" s="69">
        <f t="shared" si="1"/>
        <v>1029.9700875706212</v>
      </c>
      <c r="M39" s="180">
        <f t="shared" si="2"/>
        <v>3.7740007312636354</v>
      </c>
      <c r="N39" s="185"/>
    </row>
    <row r="40" spans="1:14" ht="13.95" customHeight="1" x14ac:dyDescent="0.25">
      <c r="A40" s="67">
        <v>1998</v>
      </c>
      <c r="B40" s="68">
        <v>276.11500000000001</v>
      </c>
      <c r="C40" s="69">
        <v>731.05487776364794</v>
      </c>
      <c r="D40" s="161">
        <v>7.4801916182360007</v>
      </c>
      <c r="E40" s="69">
        <f t="shared" si="0"/>
        <v>738.53506938188389</v>
      </c>
      <c r="F40" s="69">
        <f t="shared" si="3"/>
        <v>-3.5757280929876742</v>
      </c>
      <c r="G40" s="69">
        <v>742.11079747487156</v>
      </c>
      <c r="H40" s="69">
        <v>64.350657763648002</v>
      </c>
      <c r="I40" s="69">
        <v>12.018300885392</v>
      </c>
      <c r="J40" s="69">
        <v>158.9232287971472</v>
      </c>
      <c r="K40" s="172">
        <f t="shared" si="5"/>
        <v>506.81861002868436</v>
      </c>
      <c r="L40" s="69">
        <f t="shared" si="1"/>
        <v>1013.6372200573687</v>
      </c>
      <c r="M40" s="180">
        <f t="shared" si="2"/>
        <v>3.6710690113082181</v>
      </c>
      <c r="N40" s="185"/>
    </row>
    <row r="41" spans="1:14" ht="13.95" customHeight="1" x14ac:dyDescent="0.25">
      <c r="A41" s="67">
        <v>1999</v>
      </c>
      <c r="B41" s="68">
        <v>279.29500000000002</v>
      </c>
      <c r="C41" s="69">
        <v>707.03019154876802</v>
      </c>
      <c r="D41" s="161">
        <v>7.3160072519520005</v>
      </c>
      <c r="E41" s="69">
        <f t="shared" si="0"/>
        <v>714.34619880072</v>
      </c>
      <c r="F41" s="69">
        <f t="shared" si="3"/>
        <v>-5.7293355572728615</v>
      </c>
      <c r="G41" s="69">
        <v>720.07553435799286</v>
      </c>
      <c r="H41" s="69">
        <v>58.644551548768</v>
      </c>
      <c r="I41" s="90">
        <v>12.877150655212001</v>
      </c>
      <c r="J41" s="69">
        <v>155.22953631919131</v>
      </c>
      <c r="K41" s="130">
        <f t="shared" si="5"/>
        <v>493.32429583482156</v>
      </c>
      <c r="L41" s="69">
        <f t="shared" si="1"/>
        <v>986.64859166964311</v>
      </c>
      <c r="M41" s="180">
        <f t="shared" si="2"/>
        <v>3.5326396522302335</v>
      </c>
      <c r="N41" s="185"/>
    </row>
    <row r="42" spans="1:14" ht="13.95" customHeight="1" x14ac:dyDescent="0.25">
      <c r="A42" s="67">
        <v>2000</v>
      </c>
      <c r="B42" s="68">
        <v>282.38499999999999</v>
      </c>
      <c r="C42" s="69">
        <v>707.35687560530403</v>
      </c>
      <c r="D42" s="161">
        <v>9.2753037027360001</v>
      </c>
      <c r="E42" s="69">
        <f t="shared" si="0"/>
        <v>716.63217930804001</v>
      </c>
      <c r="F42" s="69">
        <f t="shared" ref="F42:F47" si="6">E42-SUM(G42)</f>
        <v>1.3823338560667935</v>
      </c>
      <c r="G42" s="69">
        <v>715.24984545197321</v>
      </c>
      <c r="H42" s="69">
        <v>56.184555605304006</v>
      </c>
      <c r="I42" s="69">
        <v>6.3644561244560007</v>
      </c>
      <c r="J42" s="69">
        <v>170.97345057994647</v>
      </c>
      <c r="K42" s="69">
        <f t="shared" si="5"/>
        <v>481.72738314226677</v>
      </c>
      <c r="L42" s="69">
        <f t="shared" si="1"/>
        <v>963.45476628453355</v>
      </c>
      <c r="M42" s="180">
        <f t="shared" ref="M42:M47" si="7">L42/B42</f>
        <v>3.4118482436550579</v>
      </c>
      <c r="N42" s="185"/>
    </row>
    <row r="43" spans="1:14" ht="13.95" customHeight="1" x14ac:dyDescent="0.25">
      <c r="A43" s="71">
        <v>2001</v>
      </c>
      <c r="B43" s="72">
        <v>285.30901899999998</v>
      </c>
      <c r="C43" s="153">
        <v>692.83697493591194</v>
      </c>
      <c r="D43" s="162">
        <v>10.181381868792002</v>
      </c>
      <c r="E43" s="73">
        <f t="shared" ref="E43:E48" si="8">SUM(C43,D43)</f>
        <v>703.0183568047039</v>
      </c>
      <c r="F43" s="73">
        <f t="shared" si="6"/>
        <v>-4.6864549903123134</v>
      </c>
      <c r="G43" s="153">
        <v>707.70481179501621</v>
      </c>
      <c r="H43" s="153">
        <v>62.142474935912006</v>
      </c>
      <c r="I43" s="153">
        <v>6.9208681078280012</v>
      </c>
      <c r="J43" s="153">
        <v>162.28571078918978</v>
      </c>
      <c r="K43" s="73">
        <f t="shared" si="5"/>
        <v>476.35575796208639</v>
      </c>
      <c r="L43" s="73">
        <f t="shared" si="1"/>
        <v>952.71151592417277</v>
      </c>
      <c r="M43" s="179">
        <f t="shared" si="7"/>
        <v>3.3392267768589989</v>
      </c>
      <c r="N43" s="185"/>
    </row>
    <row r="44" spans="1:14" ht="13.95" customHeight="1" x14ac:dyDescent="0.25">
      <c r="A44" s="71">
        <v>2002</v>
      </c>
      <c r="B44" s="72">
        <v>288.10481800000002</v>
      </c>
      <c r="C44" s="153">
        <v>696.25483986187601</v>
      </c>
      <c r="D44" s="162">
        <v>11.295372068936</v>
      </c>
      <c r="E44" s="73">
        <f t="shared" si="8"/>
        <v>707.550211930812</v>
      </c>
      <c r="F44" s="73">
        <f t="shared" si="6"/>
        <v>-2.3924167514570627</v>
      </c>
      <c r="G44" s="153">
        <v>709.94262868226906</v>
      </c>
      <c r="H44" s="153">
        <v>76.275579861876011</v>
      </c>
      <c r="I44" s="153">
        <v>2.202830323488</v>
      </c>
      <c r="J44" s="153">
        <v>150.67460278170611</v>
      </c>
      <c r="K44" s="73">
        <f t="shared" si="5"/>
        <v>480.78961571519892</v>
      </c>
      <c r="L44" s="73">
        <f t="shared" si="1"/>
        <v>961.57923143039784</v>
      </c>
      <c r="M44" s="179">
        <f t="shared" si="7"/>
        <v>3.3376020508980093</v>
      </c>
      <c r="N44" s="185"/>
    </row>
    <row r="45" spans="1:14" ht="13.95" customHeight="1" x14ac:dyDescent="0.25">
      <c r="A45" s="71">
        <v>2003</v>
      </c>
      <c r="B45" s="72">
        <v>290.81963400000001</v>
      </c>
      <c r="C45" s="153">
        <v>752.49172754658002</v>
      </c>
      <c r="D45" s="162">
        <v>21.518133926992</v>
      </c>
      <c r="E45" s="73">
        <f t="shared" si="8"/>
        <v>774.00986147357207</v>
      </c>
      <c r="F45" s="73">
        <f t="shared" si="6"/>
        <v>11.16033191715178</v>
      </c>
      <c r="G45" s="153">
        <v>762.84952955642029</v>
      </c>
      <c r="H45" s="153">
        <v>95.540887546579995</v>
      </c>
      <c r="I45" s="153">
        <v>2.3634277614799997</v>
      </c>
      <c r="J45" s="153">
        <v>205.46807120274335</v>
      </c>
      <c r="K45" s="73">
        <f t="shared" si="5"/>
        <v>459.47714304561691</v>
      </c>
      <c r="L45" s="73">
        <f t="shared" si="1"/>
        <v>918.95428609123383</v>
      </c>
      <c r="M45" s="179">
        <f t="shared" si="7"/>
        <v>3.1598770463043557</v>
      </c>
      <c r="N45" s="185"/>
    </row>
    <row r="46" spans="1:14" ht="13.95" customHeight="1" x14ac:dyDescent="0.25">
      <c r="A46" s="71">
        <v>2004</v>
      </c>
      <c r="B46" s="72">
        <v>293.46318500000001</v>
      </c>
      <c r="C46" s="153">
        <v>743.80273244363991</v>
      </c>
      <c r="D46" s="162">
        <v>22.332394030408004</v>
      </c>
      <c r="E46" s="73">
        <f t="shared" si="8"/>
        <v>766.13512647404787</v>
      </c>
      <c r="F46" s="73">
        <f t="shared" si="6"/>
        <v>4.2550436344779428</v>
      </c>
      <c r="G46" s="153">
        <v>761.88008283956992</v>
      </c>
      <c r="H46" s="153">
        <v>81.421132443640005</v>
      </c>
      <c r="I46" s="153">
        <v>2.7486052441360003</v>
      </c>
      <c r="J46" s="153">
        <v>176.87978329698592</v>
      </c>
      <c r="K46" s="73">
        <f t="shared" si="5"/>
        <v>500.83056185480802</v>
      </c>
      <c r="L46" s="73">
        <f t="shared" si="1"/>
        <v>1001.661123709616</v>
      </c>
      <c r="M46" s="179">
        <f t="shared" si="7"/>
        <v>3.4132428696622235</v>
      </c>
      <c r="N46" s="185"/>
    </row>
    <row r="47" spans="1:14" ht="13.95" customHeight="1" x14ac:dyDescent="0.25">
      <c r="A47" s="71">
        <v>2005</v>
      </c>
      <c r="B47" s="72">
        <v>296.186216</v>
      </c>
      <c r="C47" s="153">
        <v>725.65758890317602</v>
      </c>
      <c r="D47" s="162">
        <v>23.366629077732</v>
      </c>
      <c r="E47" s="73">
        <f t="shared" si="8"/>
        <v>749.02421798090802</v>
      </c>
      <c r="F47" s="73">
        <f t="shared" si="6"/>
        <v>-6.3409989853615798</v>
      </c>
      <c r="G47" s="153">
        <v>755.3652169662696</v>
      </c>
      <c r="H47" s="153">
        <v>91.968948903175999</v>
      </c>
      <c r="I47" s="153">
        <v>4.708919867384</v>
      </c>
      <c r="J47" s="153">
        <v>161.34345734156261</v>
      </c>
      <c r="K47" s="73">
        <f t="shared" si="5"/>
        <v>497.34389085414705</v>
      </c>
      <c r="L47" s="73">
        <f t="shared" si="1"/>
        <v>994.6877817082941</v>
      </c>
      <c r="M47" s="179">
        <f t="shared" si="7"/>
        <v>3.3583189492798478</v>
      </c>
      <c r="N47" s="185"/>
    </row>
    <row r="48" spans="1:14" ht="13.95" customHeight="1" x14ac:dyDescent="0.25">
      <c r="A48" s="67">
        <v>2006</v>
      </c>
      <c r="B48" s="68">
        <v>298.99582500000002</v>
      </c>
      <c r="C48" s="154">
        <v>718.56827269007601</v>
      </c>
      <c r="D48" s="163">
        <v>24.071696269080004</v>
      </c>
      <c r="E48" s="69">
        <f t="shared" si="8"/>
        <v>742.63996895915602</v>
      </c>
      <c r="F48" s="69">
        <f t="shared" ref="F48:F65" si="9">E48-SUM(G48)</f>
        <v>-5.2862012837473458</v>
      </c>
      <c r="G48" s="154">
        <v>747.92617024290337</v>
      </c>
      <c r="H48" s="154">
        <v>102.34997269007602</v>
      </c>
      <c r="I48" s="154">
        <v>2.7474532083600001</v>
      </c>
      <c r="J48" s="154">
        <v>162.01085768423556</v>
      </c>
      <c r="K48" s="170">
        <f t="shared" si="5"/>
        <v>480.81788666023181</v>
      </c>
      <c r="L48" s="69">
        <f t="shared" si="1"/>
        <v>961.63577332046361</v>
      </c>
      <c r="M48" s="180">
        <f t="shared" ref="M48:M54" si="10">L48/B48</f>
        <v>3.2162180636484257</v>
      </c>
      <c r="N48" s="185"/>
    </row>
    <row r="49" spans="1:14" ht="13.95" customHeight="1" x14ac:dyDescent="0.25">
      <c r="A49" s="67">
        <v>2007</v>
      </c>
      <c r="B49" s="68">
        <v>302.003917</v>
      </c>
      <c r="C49" s="164">
        <v>732.31546169161209</v>
      </c>
      <c r="D49" s="163">
        <v>24.383548094356005</v>
      </c>
      <c r="E49" s="69">
        <f t="shared" ref="E49:E65" si="11">SUM(C49,D49)</f>
        <v>756.69900978596809</v>
      </c>
      <c r="F49" s="69">
        <f t="shared" si="9"/>
        <v>-1.2068249403617983</v>
      </c>
      <c r="G49" s="164">
        <v>757.90583472632989</v>
      </c>
      <c r="H49" s="164">
        <v>116.04104169161199</v>
      </c>
      <c r="I49" s="164">
        <v>2.6565235113360006</v>
      </c>
      <c r="J49" s="164">
        <v>173.25358290956152</v>
      </c>
      <c r="K49" s="170">
        <f t="shared" si="5"/>
        <v>465.9546866138204</v>
      </c>
      <c r="L49" s="69">
        <f t="shared" si="1"/>
        <v>931.9093732276408</v>
      </c>
      <c r="M49" s="180">
        <f t="shared" si="10"/>
        <v>3.0857526037572578</v>
      </c>
      <c r="N49" s="185"/>
    </row>
    <row r="50" spans="1:14" ht="13.95" customHeight="1" x14ac:dyDescent="0.25">
      <c r="A50" s="67">
        <v>2008</v>
      </c>
      <c r="B50" s="68">
        <v>304.79776099999998</v>
      </c>
      <c r="C50" s="164">
        <v>692.25324091259995</v>
      </c>
      <c r="D50" s="165">
        <v>29.569795122968003</v>
      </c>
      <c r="E50" s="69">
        <f t="shared" si="11"/>
        <v>721.82303603556795</v>
      </c>
      <c r="F50" s="69">
        <f t="shared" si="9"/>
        <v>-8.8649730338464678</v>
      </c>
      <c r="G50" s="164">
        <v>730.68800906941442</v>
      </c>
      <c r="H50" s="164">
        <v>115.1197609126</v>
      </c>
      <c r="I50" s="164">
        <v>2.9548977349720005</v>
      </c>
      <c r="J50" s="164">
        <v>173.2296598773986</v>
      </c>
      <c r="K50" s="172">
        <f t="shared" si="5"/>
        <v>439.38369054444388</v>
      </c>
      <c r="L50" s="69">
        <f t="shared" ref="L50:L55" si="12">K50*2</f>
        <v>878.76738108888776</v>
      </c>
      <c r="M50" s="180">
        <f t="shared" si="10"/>
        <v>2.8831162611095684</v>
      </c>
      <c r="N50" s="185"/>
    </row>
    <row r="51" spans="1:14" ht="13.95" customHeight="1" x14ac:dyDescent="0.25">
      <c r="A51" s="67">
        <v>2009</v>
      </c>
      <c r="B51" s="68">
        <v>307.43940600000002</v>
      </c>
      <c r="C51" s="164">
        <v>619.65173496483999</v>
      </c>
      <c r="D51" s="165">
        <v>21.598036126632007</v>
      </c>
      <c r="E51" s="69">
        <f t="shared" si="11"/>
        <v>641.24977109147198</v>
      </c>
      <c r="F51" s="69">
        <f t="shared" si="9"/>
        <v>-12.152455080411755</v>
      </c>
      <c r="G51" s="164">
        <v>653.40222617188374</v>
      </c>
      <c r="H51" s="164">
        <v>74.363594964840004</v>
      </c>
      <c r="I51" s="164">
        <v>2.8826460264360003</v>
      </c>
      <c r="J51" s="164">
        <v>141.97369156064372</v>
      </c>
      <c r="K51" s="130">
        <f t="shared" si="5"/>
        <v>434.18229361996407</v>
      </c>
      <c r="L51" s="69">
        <f t="shared" si="12"/>
        <v>868.36458723992814</v>
      </c>
      <c r="M51" s="180">
        <f t="shared" si="10"/>
        <v>2.8245064565338383</v>
      </c>
      <c r="N51" s="185"/>
    </row>
    <row r="52" spans="1:14" ht="13.95" customHeight="1" x14ac:dyDescent="0.25">
      <c r="A52" s="67">
        <v>2010</v>
      </c>
      <c r="B52" s="68">
        <v>309.74127900000002</v>
      </c>
      <c r="C52" s="164">
        <v>691.38855718201603</v>
      </c>
      <c r="D52" s="166">
        <v>32.046113263452007</v>
      </c>
      <c r="E52" s="69">
        <f t="shared" si="11"/>
        <v>723.43467044546799</v>
      </c>
      <c r="F52" s="69">
        <f t="shared" si="9"/>
        <v>8.1797830429551368</v>
      </c>
      <c r="G52" s="164">
        <v>715.25488740251285</v>
      </c>
      <c r="H52" s="164">
        <v>112.49971718201601</v>
      </c>
      <c r="I52" s="164">
        <v>2.0598359110240003</v>
      </c>
      <c r="J52" s="164">
        <v>126.93869972595274</v>
      </c>
      <c r="K52" s="69">
        <f t="shared" si="5"/>
        <v>473.75663458352011</v>
      </c>
      <c r="L52" s="69">
        <f t="shared" si="12"/>
        <v>947.51326916704022</v>
      </c>
      <c r="M52" s="180">
        <f t="shared" si="10"/>
        <v>3.0590474483287715</v>
      </c>
      <c r="N52" s="185"/>
    </row>
    <row r="53" spans="1:14" ht="13.95" customHeight="1" x14ac:dyDescent="0.25">
      <c r="A53" s="74">
        <v>2011</v>
      </c>
      <c r="B53" s="75">
        <v>311.97391399999998</v>
      </c>
      <c r="C53" s="167">
        <v>683.833503895376</v>
      </c>
      <c r="D53" s="168">
        <v>39.084777029375999</v>
      </c>
      <c r="E53" s="76">
        <f t="shared" si="11"/>
        <v>722.91828092475203</v>
      </c>
      <c r="F53" s="76">
        <f t="shared" si="9"/>
        <v>3.0646448165268794</v>
      </c>
      <c r="G53" s="167">
        <v>719.85363610822515</v>
      </c>
      <c r="H53" s="167">
        <v>108.74288389537601</v>
      </c>
      <c r="I53" s="167">
        <v>1.2214834537960002</v>
      </c>
      <c r="J53" s="167">
        <v>135.30529804002259</v>
      </c>
      <c r="K53" s="73">
        <f t="shared" si="5"/>
        <v>474.58397071903045</v>
      </c>
      <c r="L53" s="76">
        <f t="shared" si="12"/>
        <v>949.16794143806089</v>
      </c>
      <c r="M53" s="181">
        <f t="shared" si="10"/>
        <v>3.042459317409663</v>
      </c>
      <c r="N53" s="185"/>
    </row>
    <row r="54" spans="1:14" ht="13.95" customHeight="1" x14ac:dyDescent="0.25">
      <c r="A54" s="74">
        <v>2012</v>
      </c>
      <c r="B54" s="75">
        <v>314.16755799999999</v>
      </c>
      <c r="C54" s="167">
        <v>694.5186652553881</v>
      </c>
      <c r="D54" s="168">
        <v>40.181142907556008</v>
      </c>
      <c r="E54" s="76">
        <f t="shared" si="11"/>
        <v>734.69980816294412</v>
      </c>
      <c r="F54" s="76">
        <f t="shared" si="9"/>
        <v>2.9202217071257337</v>
      </c>
      <c r="G54" s="167">
        <v>731.77958645581839</v>
      </c>
      <c r="H54" s="167">
        <v>111.84172525538801</v>
      </c>
      <c r="I54" s="167">
        <v>1.2879273200000003</v>
      </c>
      <c r="J54" s="167">
        <v>169.68942891855593</v>
      </c>
      <c r="K54" s="73">
        <f t="shared" si="5"/>
        <v>448.96050496187445</v>
      </c>
      <c r="L54" s="76">
        <f t="shared" si="12"/>
        <v>897.9210099237489</v>
      </c>
      <c r="M54" s="181">
        <f t="shared" si="10"/>
        <v>2.8580959015626588</v>
      </c>
      <c r="N54" s="185"/>
    </row>
    <row r="55" spans="1:14" ht="13.95" customHeight="1" x14ac:dyDescent="0.25">
      <c r="A55" s="74">
        <v>2013</v>
      </c>
      <c r="B55" s="75">
        <v>316.29476599999998</v>
      </c>
      <c r="C55" s="167">
        <v>686.85414312614</v>
      </c>
      <c r="D55" s="168">
        <v>47.017462136232005</v>
      </c>
      <c r="E55" s="76">
        <f t="shared" si="11"/>
        <v>733.87160526237199</v>
      </c>
      <c r="F55" s="76">
        <f t="shared" si="9"/>
        <v>0.96159212460838717</v>
      </c>
      <c r="G55" s="167">
        <v>732.9100131377636</v>
      </c>
      <c r="H55" s="167">
        <v>110.15674312614001</v>
      </c>
      <c r="I55" s="167">
        <v>1.2185597573680003</v>
      </c>
      <c r="J55" s="167">
        <v>174.12976410129573</v>
      </c>
      <c r="K55" s="73">
        <f t="shared" si="5"/>
        <v>447.40494615295989</v>
      </c>
      <c r="L55" s="76">
        <f t="shared" si="12"/>
        <v>894.80989230591979</v>
      </c>
      <c r="M55" s="181">
        <f t="shared" ref="M55:M65" si="13">L55/B55</f>
        <v>2.8290379370549554</v>
      </c>
      <c r="N55" s="185"/>
    </row>
    <row r="56" spans="1:14" ht="13.95" customHeight="1" x14ac:dyDescent="0.25">
      <c r="A56" s="74">
        <v>2014</v>
      </c>
      <c r="B56" s="75">
        <v>318.576955</v>
      </c>
      <c r="C56" s="167">
        <v>706.23026089054008</v>
      </c>
      <c r="D56" s="169">
        <v>60.899634199156004</v>
      </c>
      <c r="E56" s="76">
        <f t="shared" si="11"/>
        <v>767.12989508969611</v>
      </c>
      <c r="F56" s="76">
        <f t="shared" si="9"/>
        <v>11.225136394809056</v>
      </c>
      <c r="G56" s="167">
        <v>755.90475869488705</v>
      </c>
      <c r="H56" s="167">
        <v>99.798460890540014</v>
      </c>
      <c r="I56" s="167">
        <v>0.89617836566400011</v>
      </c>
      <c r="J56" s="167">
        <v>137.75748900940988</v>
      </c>
      <c r="K56" s="73">
        <f t="shared" si="5"/>
        <v>517.45263042927309</v>
      </c>
      <c r="L56" s="76">
        <f t="shared" ref="L56:L65" si="14">K56*2</f>
        <v>1034.9052608585462</v>
      </c>
      <c r="M56" s="181">
        <f t="shared" si="13"/>
        <v>3.2485251824274175</v>
      </c>
      <c r="N56" s="185"/>
    </row>
    <row r="57" spans="1:14" ht="13.95" customHeight="1" x14ac:dyDescent="0.25">
      <c r="A57" s="74">
        <v>2015</v>
      </c>
      <c r="B57" s="75">
        <v>320.87070299999999</v>
      </c>
      <c r="C57" s="167">
        <v>670.69649069226</v>
      </c>
      <c r="D57" s="169">
        <v>61.631030884212009</v>
      </c>
      <c r="E57" s="76">
        <f t="shared" si="11"/>
        <v>732.32752157647201</v>
      </c>
      <c r="F57" s="76">
        <f t="shared" si="9"/>
        <v>-1.8984123435876654</v>
      </c>
      <c r="G57" s="167">
        <v>734.22593392005967</v>
      </c>
      <c r="H57" s="167">
        <v>84.01341069226001</v>
      </c>
      <c r="I57" s="167">
        <v>0.69764081988000004</v>
      </c>
      <c r="J57" s="167">
        <v>125.11558493513031</v>
      </c>
      <c r="K57" s="73">
        <f t="shared" si="5"/>
        <v>524.39929747278939</v>
      </c>
      <c r="L57" s="76">
        <f t="shared" si="14"/>
        <v>1048.7985949455788</v>
      </c>
      <c r="M57" s="181">
        <f t="shared" si="13"/>
        <v>3.2686019170331635</v>
      </c>
      <c r="N57" s="185"/>
    </row>
    <row r="58" spans="1:14" ht="13.95" customHeight="1" x14ac:dyDescent="0.25">
      <c r="A58" s="77">
        <v>2016</v>
      </c>
      <c r="B58" s="78">
        <v>323.16101099999997</v>
      </c>
      <c r="C58" s="170">
        <v>667.08489325410403</v>
      </c>
      <c r="D58" s="171">
        <v>65.114416918496005</v>
      </c>
      <c r="E58" s="79">
        <f t="shared" si="11"/>
        <v>732.19931017260001</v>
      </c>
      <c r="F58" s="79">
        <f t="shared" si="9"/>
        <v>-7.8934563450159203</v>
      </c>
      <c r="G58" s="170">
        <v>740.09276651761593</v>
      </c>
      <c r="H58" s="170">
        <v>113.11885325410401</v>
      </c>
      <c r="I58" s="170">
        <v>1.13939989064</v>
      </c>
      <c r="J58" s="170">
        <v>132.27671916513788</v>
      </c>
      <c r="K58" s="170">
        <f t="shared" si="5"/>
        <v>493.55779420773405</v>
      </c>
      <c r="L58" s="79">
        <f t="shared" si="14"/>
        <v>987.1155884154681</v>
      </c>
      <c r="M58" s="182">
        <f t="shared" si="13"/>
        <v>3.0545627560729107</v>
      </c>
      <c r="N58" s="185"/>
    </row>
    <row r="59" spans="1:14" ht="13.95" customHeight="1" x14ac:dyDescent="0.25">
      <c r="A59" s="77">
        <v>2017</v>
      </c>
      <c r="B59" s="78">
        <v>325.20603</v>
      </c>
      <c r="C59" s="170">
        <v>691.70107817757207</v>
      </c>
      <c r="D59" s="171">
        <v>74.181333980855996</v>
      </c>
      <c r="E59" s="79">
        <f t="shared" si="11"/>
        <v>765.88241215842811</v>
      </c>
      <c r="F59" s="79">
        <f t="shared" si="9"/>
        <v>9.573424233732112</v>
      </c>
      <c r="G59" s="170">
        <v>756.308987924696</v>
      </c>
      <c r="H59" s="170">
        <v>100.979198177572</v>
      </c>
      <c r="I59" s="170">
        <v>0.77500367305600004</v>
      </c>
      <c r="J59" s="170">
        <v>114.08674549586304</v>
      </c>
      <c r="K59" s="170">
        <f t="shared" si="5"/>
        <v>540.46804057820498</v>
      </c>
      <c r="L59" s="79">
        <f t="shared" si="14"/>
        <v>1080.93608115641</v>
      </c>
      <c r="M59" s="182">
        <f t="shared" si="13"/>
        <v>3.3238500563978164</v>
      </c>
      <c r="N59" s="185"/>
    </row>
    <row r="60" spans="1:14" ht="13.95" customHeight="1" x14ac:dyDescent="0.25">
      <c r="A60" s="95">
        <v>2018</v>
      </c>
      <c r="B60" s="96">
        <v>326.92397599999998</v>
      </c>
      <c r="C60" s="172">
        <v>704.56361455909212</v>
      </c>
      <c r="D60" s="173">
        <v>72.518069145748001</v>
      </c>
      <c r="E60" s="93">
        <f t="shared" si="11"/>
        <v>777.08168370484009</v>
      </c>
      <c r="F60" s="93">
        <f t="shared" si="9"/>
        <v>2.1095848896640064</v>
      </c>
      <c r="G60" s="172">
        <v>774.97209881517608</v>
      </c>
      <c r="H60" s="172">
        <v>111.63879455909202</v>
      </c>
      <c r="I60" s="172">
        <v>2.4497635130240001</v>
      </c>
      <c r="J60" s="172">
        <v>118.88363623077332</v>
      </c>
      <c r="K60" s="172">
        <f t="shared" si="5"/>
        <v>541.99990451228678</v>
      </c>
      <c r="L60" s="79">
        <f t="shared" si="14"/>
        <v>1083.9998090245736</v>
      </c>
      <c r="M60" s="182">
        <f t="shared" si="13"/>
        <v>3.315755003005878</v>
      </c>
      <c r="N60" s="185"/>
    </row>
    <row r="61" spans="1:14" ht="13.95" customHeight="1" x14ac:dyDescent="0.25">
      <c r="A61" s="126">
        <v>2019</v>
      </c>
      <c r="B61" s="127">
        <v>328.475998</v>
      </c>
      <c r="C61" s="130">
        <v>696.09618303913203</v>
      </c>
      <c r="D61" s="174">
        <v>76.068449711224019</v>
      </c>
      <c r="E61" s="130">
        <f t="shared" si="11"/>
        <v>772.16463275035608</v>
      </c>
      <c r="F61" s="130">
        <f t="shared" si="9"/>
        <v>-2.5283784208838824</v>
      </c>
      <c r="G61" s="130">
        <v>774.69301117123996</v>
      </c>
      <c r="H61" s="130">
        <v>120.02116303913201</v>
      </c>
      <c r="I61" s="130">
        <v>1.3734426517000002</v>
      </c>
      <c r="J61" s="130">
        <v>131.68506271924883</v>
      </c>
      <c r="K61" s="130">
        <f t="shared" si="5"/>
        <v>521.61334276115917</v>
      </c>
      <c r="L61" s="79">
        <f t="shared" si="14"/>
        <v>1043.2266855223183</v>
      </c>
      <c r="M61" s="182">
        <f t="shared" si="13"/>
        <v>3.1759601671788462</v>
      </c>
      <c r="N61" s="185"/>
    </row>
    <row r="62" spans="1:14" ht="13.95" customHeight="1" x14ac:dyDescent="0.25">
      <c r="A62" s="95">
        <v>2020</v>
      </c>
      <c r="B62" s="96">
        <v>330.11398000000003</v>
      </c>
      <c r="C62" s="175">
        <v>682.890651100068</v>
      </c>
      <c r="D62" s="166">
        <v>77.25047391146002</v>
      </c>
      <c r="E62" s="69">
        <f t="shared" si="11"/>
        <v>760.14112501152806</v>
      </c>
      <c r="F62" s="69">
        <f t="shared" si="9"/>
        <v>-1.1254925581740736</v>
      </c>
      <c r="G62" s="175">
        <v>761.26661756970213</v>
      </c>
      <c r="H62" s="69">
        <v>109.88015110006801</v>
      </c>
      <c r="I62" s="175">
        <v>1.464538663748</v>
      </c>
      <c r="J62" s="69">
        <v>120.12273468080438</v>
      </c>
      <c r="K62" s="69">
        <f t="shared" si="5"/>
        <v>529.79919312508173</v>
      </c>
      <c r="L62" s="93">
        <f t="shared" si="14"/>
        <v>1059.5983862501635</v>
      </c>
      <c r="M62" s="183">
        <f t="shared" si="13"/>
        <v>3.2097955568260494</v>
      </c>
      <c r="N62" s="185"/>
    </row>
    <row r="63" spans="1:14" ht="13.95" customHeight="1" x14ac:dyDescent="0.25">
      <c r="A63" s="136">
        <v>2021</v>
      </c>
      <c r="B63" s="137">
        <v>332.29881899999998</v>
      </c>
      <c r="C63" s="140">
        <v>674.42893019776</v>
      </c>
      <c r="D63" s="176">
        <v>90.846617598931999</v>
      </c>
      <c r="E63" s="140">
        <f t="shared" si="11"/>
        <v>765.27554779669197</v>
      </c>
      <c r="F63" s="140">
        <f t="shared" si="9"/>
        <v>1.69911025433737</v>
      </c>
      <c r="G63" s="140">
        <v>763.5764375423546</v>
      </c>
      <c r="H63" s="140">
        <v>106.23003019776</v>
      </c>
      <c r="I63" s="140">
        <v>2.3271487756960005</v>
      </c>
      <c r="J63" s="140">
        <v>124.58641144565675</v>
      </c>
      <c r="K63" s="73">
        <f t="shared" si="5"/>
        <v>530.43284712324191</v>
      </c>
      <c r="L63" s="140">
        <f t="shared" si="14"/>
        <v>1060.8656942464838</v>
      </c>
      <c r="M63" s="184">
        <f t="shared" si="13"/>
        <v>3.1925051597805525</v>
      </c>
      <c r="N63" s="185"/>
    </row>
    <row r="64" spans="1:14" ht="13.95" customHeight="1" x14ac:dyDescent="0.25">
      <c r="A64" s="74">
        <v>2022</v>
      </c>
      <c r="B64" s="75">
        <v>333.52110399999998</v>
      </c>
      <c r="C64" s="76">
        <v>627.02050541260792</v>
      </c>
      <c r="D64" s="246">
        <v>124.27947060307601</v>
      </c>
      <c r="E64" s="76">
        <f t="shared" si="11"/>
        <v>751.29997601568391</v>
      </c>
      <c r="F64" s="76">
        <f t="shared" si="9"/>
        <v>-1.8378948930976549</v>
      </c>
      <c r="G64" s="76">
        <v>753.13787090878157</v>
      </c>
      <c r="H64" s="76">
        <v>101.451645412608</v>
      </c>
      <c r="I64" s="76">
        <v>2.1806516065680004</v>
      </c>
      <c r="J64" s="76">
        <v>116.96934016680837</v>
      </c>
      <c r="K64" s="76">
        <f t="shared" si="5"/>
        <v>532.53623372279731</v>
      </c>
      <c r="L64" s="76">
        <f t="shared" si="14"/>
        <v>1065.0724674455946</v>
      </c>
      <c r="M64" s="181">
        <f t="shared" si="13"/>
        <v>3.193418511368308</v>
      </c>
      <c r="N64" s="185"/>
    </row>
    <row r="65" spans="1:13" ht="14.4" customHeight="1" thickBot="1" x14ac:dyDescent="0.3">
      <c r="A65" s="142">
        <v>2023</v>
      </c>
      <c r="B65" s="143">
        <v>335.16093799999999</v>
      </c>
      <c r="C65" s="80">
        <v>532.29072036007199</v>
      </c>
      <c r="D65" s="177">
        <v>112.50218655447601</v>
      </c>
      <c r="E65" s="80">
        <f t="shared" si="11"/>
        <v>644.79290691454798</v>
      </c>
      <c r="F65" s="80">
        <f t="shared" si="9"/>
        <v>-24.34870305585946</v>
      </c>
      <c r="G65" s="80">
        <v>669.14160997040744</v>
      </c>
      <c r="H65" s="80">
        <v>90.037520360072008</v>
      </c>
      <c r="I65" s="80">
        <v>2.6446248883080004</v>
      </c>
      <c r="J65" s="80">
        <v>131.29799372320613</v>
      </c>
      <c r="K65" s="80">
        <f t="shared" si="5"/>
        <v>445.1614709988213</v>
      </c>
      <c r="L65" s="80">
        <f t="shared" si="14"/>
        <v>890.3229419976426</v>
      </c>
      <c r="M65" s="247">
        <f t="shared" si="13"/>
        <v>2.6564042555509335</v>
      </c>
    </row>
    <row r="66" spans="1:13" ht="15" customHeight="1" thickTop="1" x14ac:dyDescent="0.25">
      <c r="A66" s="25" t="s">
        <v>3</v>
      </c>
    </row>
    <row r="67" spans="1:13" ht="15" customHeight="1" x14ac:dyDescent="0.25">
      <c r="A67" s="227" t="s">
        <v>91</v>
      </c>
    </row>
    <row r="68" spans="1:13" ht="15" customHeight="1" x14ac:dyDescent="0.25">
      <c r="A68" s="227" t="s">
        <v>106</v>
      </c>
    </row>
    <row r="69" spans="1:13" ht="15" customHeight="1" x14ac:dyDescent="0.25">
      <c r="A69" s="228" t="s">
        <v>69</v>
      </c>
    </row>
    <row r="70" spans="1:13" ht="15" customHeight="1" x14ac:dyDescent="0.25">
      <c r="A70" s="25" t="s">
        <v>92</v>
      </c>
    </row>
  </sheetData>
  <phoneticPr fontId="4" type="noConversion"/>
  <printOptions horizontalCentered="1" verticalCentered="1"/>
  <pageMargins left="0.25" right="0.25" top="0.75" bottom="0.75" header="0" footer="0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TableOfContents</vt:lpstr>
      <vt:lpstr>SweetenersPerCap</vt:lpstr>
      <vt:lpstr>SweetenersPerCapHistoric</vt:lpstr>
      <vt:lpstr>SweetenersPerCapTeasp</vt:lpstr>
      <vt:lpstr>Sweeteners(tons)</vt:lpstr>
      <vt:lpstr>Sweeteners(mil.lbs.)</vt:lpstr>
      <vt:lpstr>Sugar</vt:lpstr>
      <vt:lpstr>HFCS</vt:lpstr>
      <vt:lpstr>Glucose</vt:lpstr>
      <vt:lpstr>Dextrose</vt:lpstr>
      <vt:lpstr>Dextrose!Print_Area</vt:lpstr>
      <vt:lpstr>Glucose!Print_Area</vt:lpstr>
      <vt:lpstr>HFCS!Print_Area</vt:lpstr>
      <vt:lpstr>Sugar!Print_Area</vt:lpstr>
      <vt:lpstr>'Sweeteners(mil.lbs.)'!Print_Area</vt:lpstr>
      <vt:lpstr>'Sweeteners(tons)'!Print_Area</vt:lpstr>
      <vt:lpstr>Dextrose!Print_Titles</vt:lpstr>
      <vt:lpstr>Glucose!Print_Titles</vt:lpstr>
      <vt:lpstr>HFCS!Print_Titles</vt:lpstr>
      <vt:lpstr>Sugar!Print_Titles</vt:lpstr>
      <vt:lpstr>'Sweeteners(mil.lbs.)'!Print_Titles</vt:lpstr>
      <vt:lpstr>'Sweeteners(tons)'!Print_Titles</vt:lpstr>
      <vt:lpstr>SweetenersPerCap!Print_Titles</vt:lpstr>
      <vt:lpstr>SweetenersPerCapHistoric!Print_Titles</vt:lpstr>
      <vt:lpstr>SweetenersPerCapTeasp!Print_Titles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Sweets</dc:title>
  <dc:subject>Agricultural Economics</dc:subject>
  <dc:creator>Andrzej Blazejczyk; Linda Kantor</dc:creator>
  <cp:keywords>Sweets, caloric sweeteners, food consumption, food availability, per capita, cane and beet sugar, corn sweeteners, HFCS, glucose, dextrose, syrup, honey, confectionery products</cp:keywords>
  <dc:description>Caloric sweeteners: Per capita availability</dc:description>
  <cp:lastModifiedBy>Blazejczyk, Andrzej - REE-ERS</cp:lastModifiedBy>
  <cp:lastPrinted>2014-08-26T18:14:26Z</cp:lastPrinted>
  <dcterms:created xsi:type="dcterms:W3CDTF">1999-06-15T16:49:22Z</dcterms:created>
  <dcterms:modified xsi:type="dcterms:W3CDTF">2024-09-19T14:47:36Z</dcterms:modified>
  <cp:category>Food Availability</cp:category>
</cp:coreProperties>
</file>