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anikka.martin\Desktop\COI2018_edited am 1\"/>
    </mc:Choice>
  </mc:AlternateContent>
  <xr:revisionPtr revIDLastSave="0" documentId="13_ncr:1_{D63677DC-ADF7-4CF6-BBE9-748C6E88F666}" xr6:coauthVersionLast="45" xr6:coauthVersionMax="45" xr10:uidLastSave="{00000000-0000-0000-0000-000000000000}"/>
  <bookViews>
    <workbookView xWindow="28680" yWindow="-120" windowWidth="29040" windowHeight="15840" xr2:uid="{00000000-000D-0000-FFFF-FFFF00000000}"/>
  </bookViews>
  <sheets>
    <sheet name="Read Me" sheetId="8" r:id="rId1"/>
    <sheet name="Mean Cost Estimate 2018" sheetId="10" r:id="rId2"/>
    <sheet name="Low 2018" sheetId="11" r:id="rId3"/>
    <sheet name="High 2018" sheetId="12" r:id="rId4"/>
    <sheet name="per case assumptions 2018" sheetId="9"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7" i="12" l="1"/>
  <c r="J18" i="11"/>
  <c r="I19" i="12" l="1"/>
  <c r="H19" i="12"/>
  <c r="G19" i="12"/>
  <c r="I20" i="11"/>
  <c r="H20" i="11"/>
  <c r="G20" i="11"/>
  <c r="J22" i="11"/>
  <c r="I20" i="10"/>
  <c r="H20" i="10"/>
  <c r="G20" i="10"/>
  <c r="J18" i="10"/>
  <c r="J22" i="10" s="1"/>
  <c r="J21" i="12"/>
  <c r="E7" i="12"/>
  <c r="E8" i="11"/>
  <c r="E8" i="10"/>
  <c r="I12" i="10"/>
  <c r="H12" i="11"/>
  <c r="I13" i="11"/>
  <c r="H13" i="11"/>
  <c r="I14" i="10"/>
  <c r="H14" i="10"/>
  <c r="F20" i="11"/>
  <c r="F22" i="11" s="1"/>
  <c r="H15" i="11"/>
  <c r="G13" i="12"/>
  <c r="G13" i="11"/>
  <c r="G12" i="11"/>
  <c r="I11" i="12" l="1"/>
  <c r="H13" i="10"/>
  <c r="H15" i="10"/>
  <c r="I12" i="11"/>
  <c r="H13" i="12"/>
  <c r="G14" i="11"/>
  <c r="G16" i="11" s="1"/>
  <c r="G22" i="11" s="1"/>
  <c r="I13" i="12"/>
  <c r="H14" i="11"/>
  <c r="H16" i="11" s="1"/>
  <c r="H22" i="11" s="1"/>
  <c r="H12" i="10"/>
  <c r="G12" i="10"/>
  <c r="G11" i="12"/>
  <c r="G13" i="10"/>
  <c r="I14" i="11"/>
  <c r="H11" i="12"/>
  <c r="H14" i="12"/>
  <c r="G12" i="12"/>
  <c r="F19" i="12"/>
  <c r="F21" i="12" s="1"/>
  <c r="F20" i="10"/>
  <c r="F22" i="10" s="1"/>
  <c r="G14" i="10"/>
  <c r="H12" i="12"/>
  <c r="I12" i="12"/>
  <c r="I13" i="10"/>
  <c r="I16" i="10" s="1"/>
  <c r="I22" i="10" s="1"/>
  <c r="H16" i="10" l="1"/>
  <c r="H22" i="10" s="1"/>
  <c r="I15" i="12"/>
  <c r="I21" i="12" s="1"/>
  <c r="H15" i="12"/>
  <c r="H21" i="12" s="1"/>
  <c r="I16" i="11"/>
  <c r="I22" i="11" s="1"/>
  <c r="E24" i="11" s="1"/>
  <c r="G15" i="12"/>
  <c r="G21" i="12" s="1"/>
  <c r="G16" i="10"/>
  <c r="G22" i="10" s="1"/>
  <c r="E24" i="10" l="1"/>
  <c r="E23" i="12"/>
</calcChain>
</file>

<file path=xl/sharedStrings.xml><?xml version="1.0" encoding="utf-8"?>
<sst xmlns="http://schemas.openxmlformats.org/spreadsheetml/2006/main" count="139" uniqueCount="55">
  <si>
    <t>Hospitalized; died</t>
  </si>
  <si>
    <t>Number of cases</t>
  </si>
  <si>
    <t>low</t>
  </si>
  <si>
    <t>mean</t>
  </si>
  <si>
    <t>high</t>
  </si>
  <si>
    <t>Average visits per case</t>
  </si>
  <si>
    <t>Emergency Room Visits</t>
  </si>
  <si>
    <t>Average cost per visit</t>
  </si>
  <si>
    <t>Outpatient clinic visits</t>
  </si>
  <si>
    <t>Hospitalizations</t>
  </si>
  <si>
    <t>Average admissions per case</t>
  </si>
  <si>
    <t>Average cost per hospitalization</t>
  </si>
  <si>
    <t>Proportion of cases employed</t>
  </si>
  <si>
    <t>Average number of work days lost</t>
  </si>
  <si>
    <t>Average daily earnings</t>
  </si>
  <si>
    <t>Premature death</t>
  </si>
  <si>
    <t>Hospitalized</t>
  </si>
  <si>
    <t>Non-hospitalized</t>
  </si>
  <si>
    <t>Emergency room visits</t>
  </si>
  <si>
    <t>Total medical costs by outcome</t>
  </si>
  <si>
    <t>Post-hospitalization outcomes</t>
  </si>
  <si>
    <t>Post-hospitalization recovery</t>
  </si>
  <si>
    <t>Cases by outcome</t>
  </si>
  <si>
    <t>Total medical cost per case</t>
  </si>
  <si>
    <t>Low value per death</t>
  </si>
  <si>
    <t>Mean value per death</t>
  </si>
  <si>
    <t>High value per death</t>
  </si>
  <si>
    <t>Total costs by outcome</t>
  </si>
  <si>
    <t>Cost component</t>
  </si>
  <si>
    <t xml:space="preserve">Sources: </t>
  </si>
  <si>
    <r>
      <t>Batz, Michael B., Sandra A. Hoffmann, J. Glenn Morris Jr. 2014</t>
    </r>
    <r>
      <rPr>
        <i/>
        <sz val="11"/>
        <color theme="1"/>
        <rFont val="Calibri"/>
        <family val="2"/>
        <scheme val="minor"/>
      </rPr>
      <t xml:space="preserve">. </t>
    </r>
    <r>
      <rPr>
        <sz val="11"/>
        <color theme="1"/>
        <rFont val="Calibri"/>
        <family val="2"/>
        <scheme val="minor"/>
      </rPr>
      <t xml:space="preserve">Disease-Outcome Trees, EQ-5D Scores, and Estimated Annual Losses of Quality-Adjusted Life Years (QALYs) Due to 14 Foodborne Pathogens in the United States.  </t>
    </r>
    <r>
      <rPr>
        <i/>
        <sz val="11"/>
        <color theme="1"/>
        <rFont val="Calibri"/>
        <family val="2"/>
        <scheme val="minor"/>
      </rPr>
      <t xml:space="preserve">Foodborne Pathogen and Disease </t>
    </r>
    <r>
      <rPr>
        <sz val="11"/>
        <color rgb="FF000000"/>
        <rFont val="Calibri"/>
        <family val="2"/>
        <scheme val="minor"/>
      </rPr>
      <t>11(5): 395-402</t>
    </r>
    <r>
      <rPr>
        <i/>
        <sz val="10"/>
        <color theme="1"/>
        <rFont val="Calibri"/>
        <family val="2"/>
        <scheme val="minor"/>
      </rPr>
      <t>.</t>
    </r>
  </si>
  <si>
    <t>Source: This spreadsheet is based on:</t>
  </si>
  <si>
    <r>
      <t xml:space="preserve">Cost of foodborne illness estimates for </t>
    </r>
    <r>
      <rPr>
        <b/>
        <i/>
        <sz val="11"/>
        <color theme="1"/>
        <rFont val="Calibri"/>
        <family val="2"/>
        <scheme val="minor"/>
      </rPr>
      <t>Cyclospora cayetanensis</t>
    </r>
  </si>
  <si>
    <r>
      <t xml:space="preserve">Low, Mean, and High Estimates of the Annual Cost of Foodborne Illnesses Caused by </t>
    </r>
    <r>
      <rPr>
        <b/>
        <i/>
        <sz val="11"/>
        <color theme="1"/>
        <rFont val="Calibri"/>
        <family val="2"/>
        <scheme val="minor"/>
      </rPr>
      <t>Cyclospora  cayetanensis</t>
    </r>
  </si>
  <si>
    <t>Didn't visit physician; recovered</t>
  </si>
  <si>
    <t>Visited physician; recovered</t>
  </si>
  <si>
    <r>
      <t>Health outcome</t>
    </r>
    <r>
      <rPr>
        <b/>
        <sz val="11"/>
        <color theme="1"/>
        <rFont val="Calibri"/>
        <family val="2"/>
        <scheme val="minor"/>
      </rPr>
      <t>s</t>
    </r>
  </si>
  <si>
    <t>Medical costs</t>
  </si>
  <si>
    <t>Physician office visits</t>
  </si>
  <si>
    <t>Productivity loss, nonfatal cases</t>
  </si>
  <si>
    <t>Total cost of illness</t>
  </si>
  <si>
    <t>Total cases</t>
  </si>
  <si>
    <t>High estimates, 2018</t>
  </si>
  <si>
    <t>Low estimates, 2018</t>
  </si>
  <si>
    <t>Mean estimates, 2018</t>
  </si>
  <si>
    <r>
      <t xml:space="preserve">Hoffmann, Sandra, Michael Batz, J. Glenn Morris Jr.  2012.  “Annual Cost of Illness and Quality-Adjusted Life Year Losses in the United States Due to 14 Foodborne Pathogens.” </t>
    </r>
    <r>
      <rPr>
        <i/>
        <sz val="11"/>
        <color theme="1"/>
        <rFont val="Calibri"/>
        <family val="2"/>
        <scheme val="minor"/>
      </rPr>
      <t xml:space="preserve">J. Food Protection </t>
    </r>
    <r>
      <rPr>
        <sz val="11"/>
        <color theme="1"/>
        <rFont val="Calibri"/>
        <family val="2"/>
        <scheme val="minor"/>
      </rPr>
      <t>75(7): 1291-1302.</t>
    </r>
  </si>
  <si>
    <t>This Excel file contains four worksheets in addition to this cover page: mean, low, and high estimates of foodborne illness and a spreadsheet that contains assumptions used in calculating the mean, low, and high estimates. More detailed discussion of how these spreadsheets were developed and how to work with them can be found in the Documentation.</t>
  </si>
  <si>
    <t>Hoffmann, Sandra, Michael Batz, J. Glenn Morris Jr.  2012.  “Annual Cost of Illness and Quality-Adjusted Life Year Losses in the United States Due to 14 Foodborne Pathogens.” J. Food Protection 75(7): 1291-1302.</t>
  </si>
  <si>
    <t>Batz, Michael B., Sandra A. Hoffmann, J. Glenn Morris Jr. 2014. Disease-Outcome Trees, EQ-5D Scores, and Estimated Annual Losses of Quality-Adjusted Life Years (QALYs) Due to 14 Foodborne Pathogens in the United States.  Foodborne Pathogen and Disease 11(5): 395-402.</t>
  </si>
  <si>
    <t>Cite as: U.S. Department of Agriculture (USDA), Economic Research Service (ERS). Cost Estimates of Foodborne
Illnesses. (2020).</t>
  </si>
  <si>
    <t>Note: In each pathogen Excel file, the spreadsheets for low, mean, and high costs of foodborne illness are linked to the spreadsheet with per case assumptions. Users may change the assumptions in the per-case assumptions worksheet to conduct sensitivity analysis on the influence of specific per-case assumptions. They may also update per-case costs in the per-case assumptions worksheet for inflation and income growth by using information from the Consumer Price Indexes Excel spreadsheet and the Value of Statistical Life Excel spreadsheet provided as part of this data product. See the Documentation page of this data product for further guidance. Note that this set of estimates updates ERS 2013 estimates to 2018 by adjusting for inflation and income growth as described in the Documentation page of this website. It does not update incidence number or the number of illness outcomes. Estimates in 2013 dollars can be found in the archive on the ERS, Cost of Foodborne Illnesses Data Product website.</t>
  </si>
  <si>
    <t>Citation: U.S. Department of Agriculture (USDA), Economic Research Service (ERS). Cost Estimates of Foodborne Illnesses.</t>
  </si>
  <si>
    <t>Per case assumptions, 2018 dollars</t>
  </si>
  <si>
    <r>
      <t xml:space="preserve">This Excel file reports the USDA Economic Research Service (ERS) estimates of the annual cost of foodborne illnesses for </t>
    </r>
    <r>
      <rPr>
        <i/>
        <sz val="11"/>
        <color theme="1"/>
        <rFont val="Calibri"/>
        <family val="2"/>
      </rPr>
      <t>Cyclospora  cayetanensis</t>
    </r>
    <r>
      <rPr>
        <sz val="11"/>
        <color theme="1"/>
        <rFont val="Calibri"/>
        <family val="2"/>
      </rPr>
      <t xml:space="preserve"> in the United States. This set of estimates updates ERS 2013 estimates to 2018 by adjusting for inflation and income growth as described in the </t>
    </r>
    <r>
      <rPr>
        <i/>
        <sz val="11"/>
        <color theme="1"/>
        <rFont val="Calibri"/>
        <family val="2"/>
      </rPr>
      <t>Documentation</t>
    </r>
    <r>
      <rPr>
        <sz val="11"/>
        <color theme="1"/>
        <rFont val="Calibri"/>
        <family val="2"/>
      </rPr>
      <t xml:space="preserve"> page of this website. Our prior estimates were for 2013. The revised numbers for 2018 provide a 5-year update on these estimates. The update does not change incidence numbers or the number of illness outcomes. Estimates in 2013 dollars can be found in the archive on the ERS, Cost of Foodborne Illnesses Data Product website.</t>
    </r>
  </si>
  <si>
    <t>ERS has developed similar Excel files for 15 major foodborne pathogens. The U.S. Centers for Disease Control and Prevention estimates that these 15 pathogens cause 95 percent or more of the foodborne illnesses, hospitalizations, and deaths each year in the United States for which a pathogen cause can be identified.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</si>
</sst>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quot;$&quot;#,##0.00"/>
    <numFmt numFmtId="165" formatCode="&quot;$&quot;#,##0"/>
    <numFmt numFmtId="166" formatCode="_(* #,##0_);_(* \(#,##0\);_(* &quot;-&quot;??_);_(@_)"/>
    <numFmt numFmtId="167" formatCode="0.0%"/>
  </numFmts>
  <fonts count="16">
    <font>
      <sz val="11"/>
      <color theme="1"/>
      <name val="Calibri"/>
      <family val="2"/>
      <scheme val="minor"/>
    </font>
    <font>
      <i/>
      <sz val="11"/>
      <color theme="1"/>
      <name val="Calibri"/>
      <family val="2"/>
      <scheme val="minor"/>
    </font>
    <font>
      <sz val="10"/>
      <name val="Arial"/>
      <family val="2"/>
    </font>
    <font>
      <sz val="11"/>
      <color theme="1"/>
      <name val="Calibri"/>
      <family val="2"/>
      <scheme val="minor"/>
    </font>
    <font>
      <b/>
      <sz val="11"/>
      <color theme="1"/>
      <name val="Calibri"/>
      <family val="2"/>
      <scheme val="minor"/>
    </font>
    <font>
      <i/>
      <u/>
      <sz val="11"/>
      <color theme="1"/>
      <name val="Calibri"/>
      <family val="2"/>
      <scheme val="minor"/>
    </font>
    <font>
      <b/>
      <i/>
      <sz val="11"/>
      <color theme="1"/>
      <name val="Calibri"/>
      <family val="2"/>
      <scheme val="minor"/>
    </font>
    <font>
      <b/>
      <sz val="12"/>
      <color theme="1"/>
      <name val="Calibri"/>
      <family val="2"/>
      <scheme val="minor"/>
    </font>
    <font>
      <sz val="11"/>
      <color rgb="FF000000"/>
      <name val="Calibri"/>
      <family val="2"/>
      <scheme val="minor"/>
    </font>
    <font>
      <i/>
      <sz val="10"/>
      <color theme="1"/>
      <name val="Calibri"/>
      <family val="2"/>
      <scheme val="minor"/>
    </font>
    <font>
      <sz val="11"/>
      <name val="Calibri"/>
      <family val="2"/>
      <scheme val="minor"/>
    </font>
    <font>
      <sz val="11"/>
      <color theme="1"/>
      <name val="Calibri"/>
      <family val="2"/>
    </font>
    <font>
      <i/>
      <sz val="11"/>
      <color rgb="FF000000"/>
      <name val="Calibri"/>
      <family val="2"/>
    </font>
    <font>
      <sz val="11"/>
      <color rgb="FF000000"/>
      <name val="Times New Roman"/>
      <family val="1"/>
    </font>
    <font>
      <i/>
      <sz val="11"/>
      <color theme="1"/>
      <name val="Calibri"/>
      <family val="2"/>
    </font>
    <font>
      <sz val="9"/>
      <color rgb="FF666666"/>
      <name val="Inherit"/>
    </font>
  </fonts>
  <fills count="2">
    <fill>
      <patternFill patternType="none"/>
    </fill>
    <fill>
      <patternFill patternType="gray125"/>
    </fill>
  </fills>
  <borders count="2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s>
  <cellStyleXfs count="11">
    <xf numFmtId="0" fontId="0"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cellStyleXfs>
  <cellXfs count="149">
    <xf numFmtId="0" fontId="0" fillId="0" borderId="0" xfId="0"/>
    <xf numFmtId="0" fontId="0" fillId="0" borderId="0" xfId="0" applyFill="1"/>
    <xf numFmtId="165" fontId="0" fillId="0" borderId="0" xfId="0" applyNumberFormat="1"/>
    <xf numFmtId="0" fontId="0" fillId="0" borderId="0" xfId="0" applyBorder="1"/>
    <xf numFmtId="0" fontId="0" fillId="0" borderId="0" xfId="0" applyFont="1" applyFill="1"/>
    <xf numFmtId="0" fontId="0" fillId="0" borderId="0" xfId="0" applyFont="1" applyFill="1" applyBorder="1"/>
    <xf numFmtId="0" fontId="0" fillId="0" borderId="9" xfId="0" applyFont="1" applyFill="1" applyBorder="1"/>
    <xf numFmtId="0" fontId="0" fillId="0" borderId="4" xfId="0" applyFont="1" applyFill="1" applyBorder="1"/>
    <xf numFmtId="0" fontId="0" fillId="0" borderId="6" xfId="0" applyFont="1" applyFill="1" applyBorder="1"/>
    <xf numFmtId="0" fontId="0" fillId="0" borderId="0" xfId="0" applyFont="1" applyFill="1" applyAlignment="1">
      <alignment wrapText="1"/>
    </xf>
    <xf numFmtId="0" fontId="0" fillId="0" borderId="6" xfId="0" applyFont="1" applyFill="1" applyBorder="1" applyAlignment="1">
      <alignment wrapText="1"/>
    </xf>
    <xf numFmtId="0" fontId="0" fillId="0" borderId="4" xfId="0" applyFont="1" applyFill="1" applyBorder="1" applyAlignment="1">
      <alignment wrapText="1"/>
    </xf>
    <xf numFmtId="0" fontId="0" fillId="0" borderId="9" xfId="0" applyFont="1" applyFill="1" applyBorder="1" applyAlignment="1">
      <alignment wrapText="1"/>
    </xf>
    <xf numFmtId="3" fontId="0" fillId="0" borderId="4" xfId="0" applyNumberFormat="1" applyFont="1" applyFill="1" applyBorder="1"/>
    <xf numFmtId="3" fontId="0" fillId="0" borderId="10" xfId="0" applyNumberFormat="1" applyFont="1" applyFill="1" applyBorder="1"/>
    <xf numFmtId="3" fontId="0" fillId="0" borderId="1" xfId="0" applyNumberFormat="1" applyFont="1" applyFill="1" applyBorder="1"/>
    <xf numFmtId="10" fontId="0" fillId="0" borderId="4" xfId="0" applyNumberFormat="1" applyFont="1" applyFill="1" applyBorder="1"/>
    <xf numFmtId="10" fontId="0" fillId="0" borderId="0" xfId="0" applyNumberFormat="1" applyFont="1" applyFill="1" applyBorder="1"/>
    <xf numFmtId="10" fontId="0" fillId="0" borderId="6" xfId="0" applyNumberFormat="1" applyFont="1" applyFill="1" applyBorder="1"/>
    <xf numFmtId="10" fontId="0" fillId="0" borderId="9" xfId="0" applyNumberFormat="1" applyFont="1" applyFill="1" applyBorder="1"/>
    <xf numFmtId="165" fontId="0" fillId="0" borderId="0" xfId="0" applyNumberFormat="1" applyFont="1" applyFill="1"/>
    <xf numFmtId="165" fontId="0" fillId="0" borderId="6" xfId="0" applyNumberFormat="1" applyFont="1" applyFill="1" applyBorder="1"/>
    <xf numFmtId="165" fontId="0" fillId="0" borderId="9" xfId="0" applyNumberFormat="1" applyFont="1" applyFill="1" applyBorder="1"/>
    <xf numFmtId="0" fontId="0" fillId="0" borderId="0" xfId="0" quotePrefix="1" applyFont="1" applyFill="1"/>
    <xf numFmtId="6" fontId="0" fillId="0" borderId="9" xfId="0" applyNumberFormat="1" applyFont="1" applyFill="1" applyBorder="1"/>
    <xf numFmtId="165" fontId="0" fillId="0" borderId="4" xfId="0" applyNumberFormat="1" applyFont="1" applyFill="1" applyBorder="1"/>
    <xf numFmtId="0" fontId="0" fillId="0" borderId="0" xfId="0" applyFont="1"/>
    <xf numFmtId="165" fontId="0" fillId="0" borderId="15" xfId="0" applyNumberFormat="1" applyFont="1" applyFill="1" applyBorder="1"/>
    <xf numFmtId="165" fontId="0" fillId="0" borderId="3" xfId="0" applyNumberFormat="1" applyFont="1" applyFill="1" applyBorder="1"/>
    <xf numFmtId="165" fontId="0" fillId="0" borderId="0" xfId="0" applyNumberFormat="1" applyFont="1" applyFill="1" applyBorder="1"/>
    <xf numFmtId="165" fontId="0" fillId="0" borderId="8" xfId="0" applyNumberFormat="1" applyFont="1" applyFill="1" applyBorder="1"/>
    <xf numFmtId="165" fontId="0" fillId="0" borderId="5" xfId="0" applyNumberFormat="1" applyFont="1" applyFill="1" applyBorder="1"/>
    <xf numFmtId="0" fontId="0" fillId="0" borderId="0" xfId="0" applyFont="1" applyBorder="1"/>
    <xf numFmtId="0" fontId="0" fillId="0" borderId="9" xfId="0" applyFont="1" applyBorder="1"/>
    <xf numFmtId="0" fontId="0" fillId="0" borderId="4" xfId="0" applyFont="1" applyBorder="1"/>
    <xf numFmtId="0" fontId="0" fillId="0" borderId="6" xfId="0" applyFont="1" applyBorder="1"/>
    <xf numFmtId="0" fontId="0" fillId="0" borderId="0" xfId="0" applyFont="1" applyAlignment="1">
      <alignment wrapText="1"/>
    </xf>
    <xf numFmtId="0" fontId="0" fillId="0" borderId="4" xfId="0" applyFont="1" applyBorder="1" applyAlignment="1">
      <alignment wrapText="1"/>
    </xf>
    <xf numFmtId="0" fontId="0" fillId="0" borderId="6" xfId="0" applyFont="1" applyBorder="1" applyAlignment="1">
      <alignment wrapText="1"/>
    </xf>
    <xf numFmtId="0" fontId="0" fillId="0" borderId="9" xfId="0" applyFont="1" applyBorder="1" applyAlignment="1">
      <alignment wrapText="1"/>
    </xf>
    <xf numFmtId="3" fontId="0" fillId="0" borderId="4" xfId="0" applyNumberFormat="1" applyFont="1" applyBorder="1"/>
    <xf numFmtId="3" fontId="0" fillId="0" borderId="10" xfId="0" applyNumberFormat="1" applyFont="1" applyBorder="1"/>
    <xf numFmtId="3" fontId="0" fillId="0" borderId="1" xfId="0" applyNumberFormat="1" applyFont="1" applyBorder="1"/>
    <xf numFmtId="167" fontId="3" fillId="0" borderId="4" xfId="10" applyNumberFormat="1" applyFont="1" applyBorder="1"/>
    <xf numFmtId="167" fontId="3" fillId="0" borderId="0" xfId="10" applyNumberFormat="1" applyFont="1" applyBorder="1"/>
    <xf numFmtId="167" fontId="3" fillId="0" borderId="6" xfId="10" applyNumberFormat="1" applyFont="1" applyBorder="1"/>
    <xf numFmtId="165" fontId="0" fillId="0" borderId="0" xfId="0" applyNumberFormat="1" applyFont="1"/>
    <xf numFmtId="165" fontId="0" fillId="0" borderId="6" xfId="0" applyNumberFormat="1" applyFont="1" applyBorder="1"/>
    <xf numFmtId="165" fontId="0" fillId="0" borderId="9" xfId="0" applyNumberFormat="1" applyFont="1" applyBorder="1"/>
    <xf numFmtId="0" fontId="0" fillId="0" borderId="0" xfId="0" quotePrefix="1" applyFont="1"/>
    <xf numFmtId="6" fontId="0" fillId="0" borderId="9" xfId="0" applyNumberFormat="1" applyFont="1" applyBorder="1"/>
    <xf numFmtId="165" fontId="0" fillId="0" borderId="4" xfId="0" applyNumberFormat="1" applyFont="1" applyBorder="1"/>
    <xf numFmtId="166" fontId="3" fillId="0" borderId="4" xfId="8" applyNumberFormat="1" applyFont="1" applyBorder="1"/>
    <xf numFmtId="167" fontId="3" fillId="0" borderId="0" xfId="10" applyNumberFormat="1" applyFont="1"/>
    <xf numFmtId="167" fontId="3" fillId="0" borderId="9" xfId="10" applyNumberFormat="1" applyFont="1" applyBorder="1"/>
    <xf numFmtId="0" fontId="0" fillId="0" borderId="5" xfId="0" applyFont="1" applyFill="1" applyBorder="1" applyAlignment="1">
      <alignment wrapText="1"/>
    </xf>
    <xf numFmtId="0" fontId="0" fillId="0" borderId="4" xfId="0" quotePrefix="1" applyFont="1" applyFill="1" applyBorder="1"/>
    <xf numFmtId="164" fontId="0" fillId="0" borderId="4" xfId="0" quotePrefix="1" applyNumberFormat="1" applyFont="1" applyFill="1" applyBorder="1"/>
    <xf numFmtId="164" fontId="0" fillId="0" borderId="9" xfId="0" quotePrefix="1" applyNumberFormat="1" applyFont="1" applyFill="1" applyBorder="1"/>
    <xf numFmtId="2" fontId="0" fillId="0" borderId="4" xfId="0" applyNumberFormat="1" applyFont="1" applyFill="1" applyBorder="1"/>
    <xf numFmtId="2" fontId="0" fillId="0" borderId="0" xfId="0" applyNumberFormat="1" applyFont="1" applyFill="1" applyBorder="1"/>
    <xf numFmtId="2" fontId="0" fillId="0" borderId="6" xfId="0" applyNumberFormat="1" applyFont="1" applyFill="1" applyBorder="1"/>
    <xf numFmtId="2" fontId="0" fillId="0" borderId="0" xfId="0" applyNumberFormat="1" applyFont="1" applyFill="1"/>
    <xf numFmtId="0" fontId="0" fillId="0" borderId="6" xfId="0" quotePrefix="1" applyFont="1" applyFill="1" applyBorder="1"/>
    <xf numFmtId="0" fontId="0" fillId="0" borderId="17" xfId="0" applyFont="1" applyBorder="1"/>
    <xf numFmtId="0" fontId="0" fillId="0" borderId="17" xfId="0" applyFont="1" applyFill="1" applyBorder="1"/>
    <xf numFmtId="0" fontId="0" fillId="0" borderId="18" xfId="0" quotePrefix="1" applyFont="1" applyFill="1" applyBorder="1"/>
    <xf numFmtId="0" fontId="0" fillId="0" borderId="17" xfId="0" quotePrefix="1" applyFont="1" applyFill="1" applyBorder="1"/>
    <xf numFmtId="0" fontId="0" fillId="0" borderId="19" xfId="0" quotePrefix="1" applyFont="1" applyFill="1" applyBorder="1"/>
    <xf numFmtId="0" fontId="0" fillId="0" borderId="15" xfId="0" applyFont="1" applyFill="1" applyBorder="1"/>
    <xf numFmtId="0" fontId="0" fillId="0" borderId="5" xfId="0" applyFont="1" applyFill="1" applyBorder="1"/>
    <xf numFmtId="0" fontId="0" fillId="0" borderId="15" xfId="0" quotePrefix="1" applyFont="1" applyFill="1" applyBorder="1"/>
    <xf numFmtId="0" fontId="0" fillId="0" borderId="8" xfId="0" applyFont="1" applyFill="1" applyBorder="1"/>
    <xf numFmtId="0" fontId="0" fillId="0" borderId="3" xfId="0" applyFont="1" applyFill="1" applyBorder="1"/>
    <xf numFmtId="0" fontId="0" fillId="0" borderId="16" xfId="0" applyFont="1" applyBorder="1"/>
    <xf numFmtId="165" fontId="0" fillId="0" borderId="17" xfId="0" applyNumberFormat="1" applyFont="1" applyBorder="1"/>
    <xf numFmtId="165" fontId="0" fillId="0" borderId="18" xfId="0" applyNumberFormat="1" applyFont="1" applyBorder="1"/>
    <xf numFmtId="0" fontId="0" fillId="0" borderId="16" xfId="0" applyFont="1" applyFill="1" applyBorder="1"/>
    <xf numFmtId="165" fontId="0" fillId="0" borderId="17" xfId="0" applyNumberFormat="1" applyFont="1" applyFill="1" applyBorder="1"/>
    <xf numFmtId="165" fontId="0" fillId="0" borderId="18" xfId="0" applyNumberFormat="1" applyFont="1" applyFill="1" applyBorder="1"/>
    <xf numFmtId="0" fontId="4" fillId="0" borderId="0" xfId="0" applyFont="1" applyAlignment="1">
      <alignment vertical="center"/>
    </xf>
    <xf numFmtId="0" fontId="5" fillId="0" borderId="0" xfId="0" applyFont="1"/>
    <xf numFmtId="0" fontId="0" fillId="0" borderId="0" xfId="0" applyAlignment="1">
      <alignment vertical="center" wrapText="1"/>
    </xf>
    <xf numFmtId="0" fontId="4" fillId="0" borderId="0" xfId="0" applyFont="1" applyFill="1"/>
    <xf numFmtId="0" fontId="4" fillId="0" borderId="0" xfId="0" applyFont="1"/>
    <xf numFmtId="0" fontId="4" fillId="0" borderId="0" xfId="0" applyFont="1" applyAlignment="1"/>
    <xf numFmtId="0" fontId="4" fillId="0" borderId="5" xfId="0" applyFont="1" applyFill="1" applyBorder="1"/>
    <xf numFmtId="0" fontId="4" fillId="0" borderId="7" xfId="0" applyFont="1" applyFill="1" applyBorder="1"/>
    <xf numFmtId="0" fontId="7" fillId="0" borderId="0" xfId="0" applyFont="1" applyFill="1"/>
    <xf numFmtId="0" fontId="4" fillId="0" borderId="14" xfId="0" applyFont="1" applyFill="1" applyBorder="1"/>
    <xf numFmtId="0" fontId="4" fillId="0" borderId="12" xfId="0" applyFont="1" applyFill="1" applyBorder="1" applyAlignment="1">
      <alignment wrapText="1"/>
    </xf>
    <xf numFmtId="0" fontId="4" fillId="0" borderId="2" xfId="0" applyFont="1" applyFill="1" applyBorder="1" applyAlignment="1">
      <alignment wrapText="1"/>
    </xf>
    <xf numFmtId="0" fontId="4" fillId="0" borderId="7" xfId="0" applyFont="1" applyFill="1" applyBorder="1" applyAlignment="1">
      <alignment wrapText="1"/>
    </xf>
    <xf numFmtId="0" fontId="4" fillId="0" borderId="13" xfId="0" applyFont="1" applyFill="1" applyBorder="1" applyAlignment="1">
      <alignment wrapText="1"/>
    </xf>
    <xf numFmtId="0" fontId="4" fillId="0" borderId="17" xfId="0" applyFont="1" applyBorder="1"/>
    <xf numFmtId="0" fontId="4" fillId="0" borderId="0" xfId="0" applyFont="1" applyFill="1" applyAlignment="1"/>
    <xf numFmtId="0" fontId="4" fillId="0" borderId="17" xfId="0" applyFont="1" applyFill="1" applyBorder="1"/>
    <xf numFmtId="165" fontId="0" fillId="0" borderId="0" xfId="9" applyNumberFormat="1" applyFont="1" applyFill="1" applyBorder="1"/>
    <xf numFmtId="165" fontId="0" fillId="0" borderId="6" xfId="9" applyNumberFormat="1" applyFont="1" applyFill="1" applyBorder="1"/>
    <xf numFmtId="165" fontId="0" fillId="0" borderId="9" xfId="9" applyNumberFormat="1" applyFont="1" applyFill="1" applyBorder="1"/>
    <xf numFmtId="165" fontId="0" fillId="0" borderId="4" xfId="9" applyNumberFormat="1" applyFont="1" applyFill="1" applyBorder="1"/>
    <xf numFmtId="165" fontId="0" fillId="0" borderId="0" xfId="0" quotePrefix="1" applyNumberFormat="1" applyFont="1" applyFill="1"/>
    <xf numFmtId="165" fontId="0" fillId="0" borderId="6" xfId="0" quotePrefix="1" applyNumberFormat="1" applyFont="1" applyFill="1" applyBorder="1"/>
    <xf numFmtId="3" fontId="0" fillId="0" borderId="9" xfId="0" applyNumberFormat="1" applyFont="1" applyBorder="1"/>
    <xf numFmtId="3" fontId="0" fillId="0" borderId="0" xfId="0" applyNumberFormat="1" applyFont="1"/>
    <xf numFmtId="3" fontId="0" fillId="0" borderId="6" xfId="0" applyNumberFormat="1" applyFont="1" applyBorder="1"/>
    <xf numFmtId="3" fontId="3" fillId="0" borderId="4" xfId="8" applyNumberFormat="1" applyFont="1" applyBorder="1"/>
    <xf numFmtId="3" fontId="3" fillId="0" borderId="10" xfId="8" applyNumberFormat="1" applyFont="1" applyBorder="1"/>
    <xf numFmtId="3" fontId="3" fillId="0" borderId="1" xfId="8" applyNumberFormat="1" applyFont="1" applyBorder="1"/>
    <xf numFmtId="3" fontId="3" fillId="0" borderId="14" xfId="8" applyNumberFormat="1" applyFont="1" applyBorder="1"/>
    <xf numFmtId="3" fontId="0" fillId="0" borderId="11" xfId="0" applyNumberFormat="1" applyFont="1" applyBorder="1"/>
    <xf numFmtId="3" fontId="0" fillId="0" borderId="14" xfId="0" applyNumberFormat="1" applyFont="1" applyBorder="1"/>
    <xf numFmtId="3" fontId="0" fillId="0" borderId="0" xfId="0" applyNumberFormat="1" applyFont="1" applyFill="1"/>
    <xf numFmtId="3" fontId="0" fillId="0" borderId="6" xfId="0" applyNumberFormat="1" applyFont="1" applyFill="1" applyBorder="1"/>
    <xf numFmtId="3" fontId="0" fillId="0" borderId="9" xfId="0" applyNumberFormat="1" applyFont="1" applyFill="1" applyBorder="1"/>
    <xf numFmtId="3" fontId="0" fillId="0" borderId="14" xfId="0" applyNumberFormat="1" applyFont="1" applyFill="1" applyBorder="1"/>
    <xf numFmtId="3" fontId="0" fillId="0" borderId="11" xfId="0" applyNumberFormat="1" applyFont="1" applyFill="1" applyBorder="1"/>
    <xf numFmtId="167" fontId="0" fillId="0" borderId="4" xfId="10" applyNumberFormat="1" applyFont="1" applyBorder="1"/>
    <xf numFmtId="167" fontId="0" fillId="0" borderId="0" xfId="0" applyNumberFormat="1"/>
    <xf numFmtId="0" fontId="1" fillId="0" borderId="15" xfId="0" applyFont="1" applyFill="1" applyBorder="1"/>
    <xf numFmtId="0" fontId="0" fillId="0" borderId="3" xfId="0" applyFont="1" applyFill="1" applyBorder="1" applyAlignment="1">
      <alignment wrapText="1"/>
    </xf>
    <xf numFmtId="0" fontId="0" fillId="0" borderId="15" xfId="0" applyFont="1" applyFill="1" applyBorder="1" applyAlignment="1">
      <alignment wrapText="1"/>
    </xf>
    <xf numFmtId="0" fontId="0" fillId="0" borderId="8" xfId="0" applyFont="1" applyFill="1" applyBorder="1" applyAlignment="1">
      <alignment wrapText="1"/>
    </xf>
    <xf numFmtId="3" fontId="0" fillId="0" borderId="4" xfId="8" applyNumberFormat="1" applyFont="1" applyFill="1" applyBorder="1"/>
    <xf numFmtId="3" fontId="0" fillId="0" borderId="0" xfId="8" applyNumberFormat="1" applyFont="1" applyFill="1"/>
    <xf numFmtId="3" fontId="0" fillId="0" borderId="6" xfId="8" applyNumberFormat="1" applyFont="1" applyFill="1" applyBorder="1"/>
    <xf numFmtId="166" fontId="0" fillId="0" borderId="4" xfId="8" applyNumberFormat="1" applyFont="1" applyFill="1" applyBorder="1"/>
    <xf numFmtId="166" fontId="0" fillId="0" borderId="0" xfId="8" applyNumberFormat="1" applyFont="1" applyFill="1"/>
    <xf numFmtId="166" fontId="0" fillId="0" borderId="6" xfId="8" applyNumberFormat="1" applyFont="1" applyFill="1" applyBorder="1"/>
    <xf numFmtId="0" fontId="4" fillId="0" borderId="15" xfId="0" applyFont="1" applyFill="1" applyBorder="1"/>
    <xf numFmtId="0" fontId="4" fillId="0" borderId="0" xfId="0" applyFont="1" applyFill="1" applyBorder="1"/>
    <xf numFmtId="0" fontId="0" fillId="0" borderId="0" xfId="0" applyFont="1" applyFill="1" applyAlignment="1"/>
    <xf numFmtId="164" fontId="0" fillId="0" borderId="0" xfId="0" quotePrefix="1" applyNumberFormat="1" applyFill="1"/>
    <xf numFmtId="164" fontId="0" fillId="0" borderId="0" xfId="0" applyNumberFormat="1" applyFill="1"/>
    <xf numFmtId="0" fontId="11" fillId="0" borderId="0" xfId="0" applyFont="1" applyAlignment="1">
      <alignment vertical="center" wrapText="1"/>
    </xf>
    <xf numFmtId="0" fontId="11" fillId="0" borderId="0" xfId="0" applyFont="1" applyAlignment="1">
      <alignment horizontal="left" vertical="top" wrapText="1"/>
    </xf>
    <xf numFmtId="0" fontId="12" fillId="0" borderId="0" xfId="0" applyFont="1" applyAlignment="1">
      <alignment vertical="center" wrapText="1"/>
    </xf>
    <xf numFmtId="0" fontId="11" fillId="0" borderId="0" xfId="0" applyFont="1" applyAlignment="1">
      <alignment horizontal="left" vertical="center" wrapText="1"/>
    </xf>
    <xf numFmtId="0" fontId="13" fillId="0" borderId="0" xfId="0" applyFont="1" applyAlignment="1">
      <alignment vertical="center" wrapText="1"/>
    </xf>
    <xf numFmtId="0" fontId="15" fillId="0" borderId="0" xfId="0" applyFont="1" applyAlignment="1">
      <alignment horizontal="left" vertical="center"/>
    </xf>
    <xf numFmtId="166" fontId="0" fillId="0" borderId="9" xfId="0" applyNumberFormat="1" applyFill="1" applyBorder="1"/>
    <xf numFmtId="166" fontId="0" fillId="0" borderId="16" xfId="0" applyNumberFormat="1" applyFill="1" applyBorder="1"/>
    <xf numFmtId="165" fontId="0" fillId="0" borderId="0" xfId="0" applyNumberFormat="1" applyFill="1"/>
    <xf numFmtId="2" fontId="0" fillId="0" borderId="0" xfId="0" applyNumberFormat="1" applyFill="1"/>
    <xf numFmtId="0" fontId="0" fillId="0" borderId="0" xfId="0" applyAlignment="1">
      <alignment horizontal="left" vertical="center" wrapText="1"/>
    </xf>
    <xf numFmtId="0" fontId="4" fillId="0" borderId="12" xfId="0" applyFont="1" applyFill="1" applyBorder="1" applyAlignment="1">
      <alignment horizontal="center"/>
    </xf>
    <xf numFmtId="0" fontId="4" fillId="0" borderId="13" xfId="0" applyFont="1" applyFill="1" applyBorder="1" applyAlignment="1">
      <alignment horizontal="center"/>
    </xf>
    <xf numFmtId="0" fontId="10" fillId="0" borderId="0" xfId="0" applyFont="1" applyAlignment="1">
      <alignment horizontal="left" wrapText="1"/>
    </xf>
    <xf numFmtId="0" fontId="0" fillId="0" borderId="0" xfId="0" applyAlignment="1">
      <alignment wrapText="1"/>
    </xf>
  </cellXfs>
  <cellStyles count="11">
    <cellStyle name="Comma" xfId="8" builtinId="3"/>
    <cellStyle name="Comma 2" xfId="1" xr:uid="{00000000-0005-0000-0000-000001000000}"/>
    <cellStyle name="Currency" xfId="9" builtinId="4"/>
    <cellStyle name="Currency 2" xfId="2" xr:uid="{00000000-0005-0000-0000-000003000000}"/>
    <cellStyle name="Normal" xfId="0" builtinId="0"/>
    <cellStyle name="Normal 2" xfId="3" xr:uid="{00000000-0005-0000-0000-000005000000}"/>
    <cellStyle name="Normal 3" xfId="4" xr:uid="{00000000-0005-0000-0000-000006000000}"/>
    <cellStyle name="Normal 4" xfId="5" xr:uid="{00000000-0005-0000-0000-000007000000}"/>
    <cellStyle name="Normal 5" xfId="6" xr:uid="{00000000-0005-0000-0000-000008000000}"/>
    <cellStyle name="Percent" xfId="10" builtinId="5"/>
    <cellStyle name="Percent 2"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15"/>
  <sheetViews>
    <sheetView showGridLines="0" tabSelected="1" workbookViewId="0">
      <selection activeCell="B1" sqref="B1"/>
    </sheetView>
  </sheetViews>
  <sheetFormatPr defaultRowHeight="14.4"/>
  <cols>
    <col min="2" max="2" width="111.33203125" customWidth="1"/>
  </cols>
  <sheetData>
    <row r="2" spans="2:10">
      <c r="B2" s="80" t="s">
        <v>33</v>
      </c>
      <c r="J2" s="81"/>
    </row>
    <row r="3" spans="2:10">
      <c r="B3" s="80"/>
      <c r="J3" s="81"/>
    </row>
    <row r="4" spans="2:10" ht="80.400000000000006" customHeight="1">
      <c r="B4" s="134" t="s">
        <v>53</v>
      </c>
    </row>
    <row r="5" spans="2:10">
      <c r="B5" s="134"/>
    </row>
    <row r="6" spans="2:10" ht="43.2">
      <c r="B6" s="148" t="s">
        <v>54</v>
      </c>
    </row>
    <row r="7" spans="2:10">
      <c r="B7" s="134"/>
    </row>
    <row r="8" spans="2:10" ht="48" customHeight="1">
      <c r="B8" s="135" t="s">
        <v>46</v>
      </c>
    </row>
    <row r="9" spans="2:10">
      <c r="B9" s="134"/>
    </row>
    <row r="10" spans="2:10">
      <c r="B10" s="136" t="s">
        <v>29</v>
      </c>
    </row>
    <row r="11" spans="2:10" ht="28.8">
      <c r="B11" s="137" t="s">
        <v>47</v>
      </c>
    </row>
    <row r="12" spans="2:10">
      <c r="B12" s="134"/>
    </row>
    <row r="13" spans="2:10" ht="43.2">
      <c r="B13" s="134" t="s">
        <v>48</v>
      </c>
    </row>
    <row r="14" spans="2:10">
      <c r="B14" s="138"/>
    </row>
    <row r="15" spans="2:10" ht="28.8">
      <c r="B15" s="134" t="s">
        <v>49</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3"/>
  <sheetViews>
    <sheetView zoomScaleNormal="100" workbookViewId="0"/>
  </sheetViews>
  <sheetFormatPr defaultRowHeight="14.4"/>
  <cols>
    <col min="1" max="1" width="4" style="4" customWidth="1"/>
    <col min="2" max="2" width="4.109375" style="4" customWidth="1"/>
    <col min="3" max="3" width="9.109375" style="4"/>
    <col min="4" max="4" width="23.6640625" style="4" customWidth="1"/>
    <col min="5" max="8" width="13.109375" style="4" customWidth="1"/>
    <col min="9" max="9" width="14.6640625" style="4" customWidth="1"/>
    <col min="10" max="10" width="13.109375" style="4" customWidth="1"/>
  </cols>
  <sheetData>
    <row r="1" spans="1:17">
      <c r="A1" s="83" t="s">
        <v>32</v>
      </c>
      <c r="B1" s="83"/>
      <c r="C1" s="83"/>
      <c r="D1" s="83"/>
      <c r="E1" s="83"/>
      <c r="F1" s="83"/>
      <c r="G1" s="83"/>
      <c r="H1" s="83"/>
      <c r="I1" s="83"/>
      <c r="J1" s="83"/>
    </row>
    <row r="2" spans="1:17">
      <c r="A2" s="83"/>
      <c r="B2" s="83"/>
      <c r="C2" s="83"/>
      <c r="D2" s="83"/>
      <c r="E2" s="83"/>
      <c r="F2" s="83"/>
      <c r="G2" s="83"/>
      <c r="H2" s="83"/>
      <c r="I2" s="83"/>
      <c r="J2" s="83"/>
    </row>
    <row r="3" spans="1:17">
      <c r="A3" s="83"/>
      <c r="B3" s="83"/>
      <c r="C3" s="83"/>
      <c r="D3" s="83"/>
      <c r="E3" s="83" t="s">
        <v>44</v>
      </c>
      <c r="F3" s="83"/>
      <c r="G3" s="83"/>
      <c r="H3" s="83"/>
      <c r="I3" s="83"/>
      <c r="J3" s="83"/>
    </row>
    <row r="4" spans="1:17">
      <c r="A4" s="95"/>
      <c r="B4" s="83"/>
      <c r="C4" s="83"/>
      <c r="D4" s="83"/>
      <c r="E4" s="83"/>
      <c r="F4" s="83"/>
      <c r="G4" s="83"/>
      <c r="H4" s="83"/>
      <c r="I4" s="83"/>
      <c r="J4" s="83"/>
    </row>
    <row r="5" spans="1:17">
      <c r="A5" s="83"/>
      <c r="B5" s="83"/>
      <c r="C5" s="83"/>
      <c r="D5" s="83"/>
      <c r="E5" s="86"/>
      <c r="F5" s="145" t="s">
        <v>17</v>
      </c>
      <c r="G5" s="146"/>
      <c r="H5" s="87" t="s">
        <v>16</v>
      </c>
      <c r="I5" s="145" t="s">
        <v>20</v>
      </c>
      <c r="J5" s="146"/>
    </row>
    <row r="6" spans="1:17" ht="43.2">
      <c r="A6" s="88" t="s">
        <v>36</v>
      </c>
      <c r="B6" s="83"/>
      <c r="C6" s="83"/>
      <c r="D6" s="83"/>
      <c r="E6" s="89" t="s">
        <v>41</v>
      </c>
      <c r="F6" s="90" t="s">
        <v>34</v>
      </c>
      <c r="G6" s="91" t="s">
        <v>35</v>
      </c>
      <c r="H6" s="92" t="s">
        <v>16</v>
      </c>
      <c r="I6" s="91" t="s">
        <v>21</v>
      </c>
      <c r="J6" s="93" t="s">
        <v>0</v>
      </c>
    </row>
    <row r="7" spans="1:17">
      <c r="E7" s="7"/>
      <c r="F7" s="11"/>
      <c r="G7" s="9"/>
      <c r="H7" s="10"/>
      <c r="I7" s="9"/>
      <c r="J7" s="12"/>
    </row>
    <row r="8" spans="1:17">
      <c r="A8" s="83" t="s">
        <v>1</v>
      </c>
      <c r="E8" s="13">
        <f>SUM(F9,G9,H9)</f>
        <v>11407.000000000002</v>
      </c>
      <c r="F8" s="13"/>
      <c r="G8" s="112"/>
      <c r="H8" s="113"/>
      <c r="I8" s="112"/>
      <c r="J8" s="114"/>
    </row>
    <row r="9" spans="1:17">
      <c r="A9" s="83"/>
      <c r="B9" s="4" t="s">
        <v>22</v>
      </c>
      <c r="E9" s="14"/>
      <c r="F9" s="14">
        <v>10072.788000000002</v>
      </c>
      <c r="G9" s="15">
        <v>1323.2119999999998</v>
      </c>
      <c r="H9" s="115">
        <v>11</v>
      </c>
      <c r="I9" s="15">
        <v>11</v>
      </c>
      <c r="J9" s="116">
        <v>0</v>
      </c>
    </row>
    <row r="10" spans="1:17">
      <c r="A10" s="83"/>
      <c r="E10" s="13"/>
      <c r="F10" s="16"/>
      <c r="G10" s="17"/>
      <c r="H10" s="18"/>
      <c r="I10" s="17"/>
      <c r="J10" s="19"/>
    </row>
    <row r="11" spans="1:17">
      <c r="A11" s="83" t="s">
        <v>37</v>
      </c>
      <c r="E11" s="7"/>
      <c r="F11" s="7"/>
      <c r="G11" s="5"/>
      <c r="H11" s="8"/>
      <c r="I11" s="5"/>
      <c r="J11" s="6"/>
      <c r="K11" s="3"/>
      <c r="L11" s="3"/>
      <c r="M11" s="3"/>
      <c r="N11" s="3"/>
      <c r="O11" s="3"/>
      <c r="P11" s="3"/>
      <c r="Q11" s="3"/>
    </row>
    <row r="12" spans="1:17">
      <c r="A12" s="83"/>
      <c r="B12" s="26" t="s">
        <v>38</v>
      </c>
      <c r="E12" s="7"/>
      <c r="F12" s="7"/>
      <c r="G12" s="20">
        <f>G$9*'per case assumptions 2018'!G17*'per case assumptions 2018'!G18</f>
        <v>270555.50143268291</v>
      </c>
      <c r="H12" s="21">
        <f>H$9*'per case assumptions 2018'!H17*'per case assumptions 2018'!H18</f>
        <v>1124.5781158875193</v>
      </c>
      <c r="I12" s="20">
        <f>I$9*'per case assumptions 2018'!I17*'per case assumptions 2018'!I18</f>
        <v>1606.5401655535993</v>
      </c>
      <c r="J12" s="22"/>
      <c r="K12" s="117"/>
    </row>
    <row r="13" spans="1:17">
      <c r="A13" s="83"/>
      <c r="B13" s="26" t="s">
        <v>18</v>
      </c>
      <c r="E13" s="7"/>
      <c r="F13" s="7"/>
      <c r="G13" s="20">
        <f>G$9*'per case assumptions 2018'!G20*'per case assumptions 2018'!G21</f>
        <v>92692.669899136992</v>
      </c>
      <c r="H13" s="21">
        <f>H$9*'per case assumptions 2018'!H20*'per case assumptions 2018'!H21</f>
        <v>2311.6916311758969</v>
      </c>
      <c r="I13" s="20">
        <f>I$9*'per case assumptions 2018'!I20*'per case assumptions 2018'!I21</f>
        <v>0</v>
      </c>
      <c r="J13" s="22"/>
      <c r="K13" s="117"/>
    </row>
    <row r="14" spans="1:17">
      <c r="A14" s="83"/>
      <c r="B14" s="26" t="s">
        <v>8</v>
      </c>
      <c r="E14" s="7"/>
      <c r="F14" s="7"/>
      <c r="G14" s="20">
        <f>G$9*'per case assumptions 2018'!G23*'per case assumptions 2018'!G24</f>
        <v>319766.79541458527</v>
      </c>
      <c r="H14" s="21">
        <f>H$9*'per case assumptions 2018'!H23*'per case assumptions 2018'!H24</f>
        <v>1772.1699166172609</v>
      </c>
      <c r="I14" s="20">
        <f>I$9*'per case assumptions 2018'!I23*'per case assumptions 2018'!I24</f>
        <v>0</v>
      </c>
      <c r="J14" s="22"/>
      <c r="K14" s="117"/>
    </row>
    <row r="15" spans="1:17">
      <c r="A15" s="83"/>
      <c r="B15" s="26" t="s">
        <v>9</v>
      </c>
      <c r="E15" s="7"/>
      <c r="F15" s="7"/>
      <c r="G15" s="20"/>
      <c r="H15" s="21">
        <f>H$9*'per case assumptions 2018'!H26*'per case assumptions 2018'!H27</f>
        <v>308758.878274057</v>
      </c>
      <c r="I15" s="20"/>
      <c r="J15" s="22"/>
      <c r="K15" s="117"/>
    </row>
    <row r="16" spans="1:17">
      <c r="A16" s="83"/>
      <c r="B16" s="26" t="s">
        <v>19</v>
      </c>
      <c r="E16" s="7"/>
      <c r="F16" s="7"/>
      <c r="G16" s="27">
        <f>SUM(G12:G15)</f>
        <v>683014.96674640523</v>
      </c>
      <c r="H16" s="31">
        <f t="shared" ref="H16:I16" si="0">SUM(H12:H15)</f>
        <v>313967.31793773768</v>
      </c>
      <c r="I16" s="27">
        <f t="shared" si="0"/>
        <v>1606.5401655535993</v>
      </c>
      <c r="J16" s="22"/>
      <c r="K16" s="117"/>
    </row>
    <row r="17" spans="1:16">
      <c r="A17" s="83"/>
      <c r="E17" s="7"/>
      <c r="F17" s="7"/>
      <c r="G17" s="20"/>
      <c r="H17" s="21"/>
      <c r="I17" s="20"/>
      <c r="J17" s="22"/>
      <c r="K17" s="117"/>
    </row>
    <row r="18" spans="1:16">
      <c r="A18" s="83" t="s">
        <v>15</v>
      </c>
      <c r="E18" s="7"/>
      <c r="F18" s="7"/>
      <c r="H18" s="8"/>
      <c r="I18" s="23"/>
      <c r="J18" s="24">
        <f>J9*'per case assumptions 2018'!J38</f>
        <v>0</v>
      </c>
      <c r="K18" s="117"/>
    </row>
    <row r="19" spans="1:16">
      <c r="A19" s="83"/>
      <c r="E19" s="7"/>
      <c r="F19" s="7"/>
      <c r="H19" s="8"/>
      <c r="I19" s="23"/>
      <c r="J19" s="24"/>
      <c r="K19" s="117"/>
    </row>
    <row r="20" spans="1:16">
      <c r="A20" s="84" t="s">
        <v>39</v>
      </c>
      <c r="E20" s="7"/>
      <c r="F20" s="25">
        <f>F9*'per case assumptions 2018'!F32*'per case assumptions 2018'!F33*'per case assumptions 2018'!F34</f>
        <v>1227499.203092125</v>
      </c>
      <c r="G20" s="20">
        <f>G9*'per case assumptions 2018'!G32*'per case assumptions 2018'!G33*'per case assumptions 2018'!G34</f>
        <v>335232.71237778285</v>
      </c>
      <c r="H20" s="21">
        <f>H9*'per case assumptions 2018'!H32*'per case assumptions 2018'!H33*'per case assumptions 2018'!H34</f>
        <v>6118.2684399037389</v>
      </c>
      <c r="I20" s="20">
        <f>I9*'per case assumptions 2018'!I32*'per case assumptions 2018'!I33*'per case assumptions 2018'!I34</f>
        <v>4078.8456266024928</v>
      </c>
      <c r="J20" s="6"/>
      <c r="K20" s="117"/>
    </row>
    <row r="21" spans="1:16">
      <c r="A21" s="83"/>
      <c r="E21" s="7"/>
      <c r="F21" s="25"/>
      <c r="G21" s="20"/>
      <c r="H21" s="21"/>
      <c r="I21" s="20"/>
      <c r="J21" s="6"/>
      <c r="K21" s="2"/>
    </row>
    <row r="22" spans="1:16">
      <c r="A22" s="83" t="s">
        <v>27</v>
      </c>
      <c r="E22" s="7"/>
      <c r="F22" s="28">
        <f>SUM(F16:F20)</f>
        <v>1227499.203092125</v>
      </c>
      <c r="G22" s="30">
        <f t="shared" ref="G22:J22" si="1">SUM(G16:G20)</f>
        <v>1018247.6791241881</v>
      </c>
      <c r="H22" s="28">
        <f t="shared" si="1"/>
        <v>320085.58637764142</v>
      </c>
      <c r="I22" s="28">
        <f t="shared" si="1"/>
        <v>5685.3857921560921</v>
      </c>
      <c r="J22" s="30">
        <f t="shared" si="1"/>
        <v>0</v>
      </c>
      <c r="K22" s="2"/>
      <c r="L22" s="2"/>
      <c r="M22" s="2"/>
    </row>
    <row r="23" spans="1:16">
      <c r="A23" s="83"/>
      <c r="E23" s="8"/>
      <c r="F23" s="25"/>
      <c r="G23" s="29"/>
      <c r="H23" s="29"/>
      <c r="I23" s="29"/>
      <c r="J23" s="6"/>
    </row>
    <row r="24" spans="1:16" ht="15" thickBot="1">
      <c r="A24" s="96" t="s">
        <v>40</v>
      </c>
      <c r="B24" s="65"/>
      <c r="C24" s="65"/>
      <c r="D24" s="77"/>
      <c r="E24" s="78">
        <f>SUM(F22:K22)</f>
        <v>2571517.8543861103</v>
      </c>
      <c r="F24" s="79"/>
      <c r="G24" s="78"/>
      <c r="H24" s="78"/>
      <c r="I24" s="78"/>
      <c r="J24" s="77"/>
      <c r="K24" s="118"/>
    </row>
    <row r="25" spans="1:16" ht="15" thickTop="1"/>
    <row r="26" spans="1:16" ht="105" customHeight="1">
      <c r="A26" s="147" t="s">
        <v>50</v>
      </c>
      <c r="B26" s="147"/>
      <c r="C26" s="147"/>
      <c r="D26" s="147"/>
      <c r="E26" s="147"/>
      <c r="F26" s="147"/>
      <c r="G26" s="147"/>
      <c r="H26" s="147"/>
      <c r="I26" s="147"/>
      <c r="J26" s="147"/>
      <c r="K26" s="147"/>
      <c r="L26" s="147"/>
      <c r="O26" s="1"/>
      <c r="P26" s="1"/>
    </row>
    <row r="27" spans="1:16">
      <c r="A27"/>
      <c r="B27"/>
      <c r="C27"/>
      <c r="D27"/>
      <c r="E27"/>
      <c r="F27"/>
      <c r="G27"/>
      <c r="H27"/>
      <c r="I27"/>
      <c r="J27"/>
    </row>
    <row r="28" spans="1:16">
      <c r="A28" t="s">
        <v>51</v>
      </c>
      <c r="B28"/>
      <c r="C28"/>
      <c r="D28"/>
      <c r="E28"/>
      <c r="F28"/>
      <c r="G28"/>
      <c r="H28"/>
      <c r="I28"/>
      <c r="J28"/>
    </row>
    <row r="29" spans="1:16">
      <c r="A29"/>
      <c r="B29"/>
      <c r="C29"/>
      <c r="D29"/>
      <c r="E29"/>
      <c r="F29"/>
      <c r="G29"/>
      <c r="H29"/>
      <c r="I29"/>
      <c r="J29"/>
    </row>
    <row r="30" spans="1:16" ht="15" customHeight="1">
      <c r="A30" s="144" t="s">
        <v>31</v>
      </c>
      <c r="B30" s="144"/>
      <c r="C30" s="144"/>
      <c r="D30" s="144"/>
      <c r="E30" s="144"/>
      <c r="F30" s="144"/>
      <c r="G30" s="144"/>
      <c r="H30" s="144"/>
      <c r="I30" s="144"/>
      <c r="J30" s="144"/>
    </row>
    <row r="31" spans="1:16" ht="30" customHeight="1">
      <c r="A31" s="139"/>
      <c r="B31"/>
      <c r="C31" s="144" t="s">
        <v>45</v>
      </c>
      <c r="D31" s="144"/>
      <c r="E31" s="144"/>
      <c r="F31" s="144"/>
      <c r="G31" s="144"/>
      <c r="H31" s="144"/>
      <c r="I31" s="144"/>
      <c r="J31" s="144"/>
      <c r="K31" s="144"/>
    </row>
    <row r="32" spans="1:16">
      <c r="A32"/>
      <c r="B32"/>
      <c r="C32" s="82"/>
      <c r="D32"/>
      <c r="E32"/>
      <c r="F32"/>
      <c r="G32"/>
      <c r="H32"/>
      <c r="I32"/>
      <c r="J32"/>
    </row>
    <row r="33" spans="1:11" ht="30" customHeight="1">
      <c r="A33"/>
      <c r="B33"/>
      <c r="C33" s="144" t="s">
        <v>30</v>
      </c>
      <c r="D33" s="144"/>
      <c r="E33" s="144"/>
      <c r="F33" s="144"/>
      <c r="G33" s="144"/>
      <c r="H33" s="144"/>
      <c r="I33" s="144"/>
      <c r="J33" s="144"/>
      <c r="K33" s="144"/>
    </row>
  </sheetData>
  <mergeCells count="6">
    <mergeCell ref="C33:K33"/>
    <mergeCell ref="F5:G5"/>
    <mergeCell ref="I5:J5"/>
    <mergeCell ref="A30:J30"/>
    <mergeCell ref="A26:L26"/>
    <mergeCell ref="C31:K31"/>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3"/>
  <sheetViews>
    <sheetView zoomScaleNormal="100" workbookViewId="0"/>
  </sheetViews>
  <sheetFormatPr defaultRowHeight="14.4"/>
  <cols>
    <col min="1" max="1" width="4" customWidth="1"/>
    <col min="2" max="2" width="4.109375" customWidth="1"/>
    <col min="4" max="4" width="23.6640625" customWidth="1"/>
    <col min="5" max="8" width="13.109375" customWidth="1"/>
    <col min="9" max="9" width="14.6640625" customWidth="1"/>
    <col min="10" max="10" width="13.109375" customWidth="1"/>
  </cols>
  <sheetData>
    <row r="1" spans="1:17">
      <c r="A1" s="83" t="s">
        <v>32</v>
      </c>
      <c r="B1" s="84"/>
      <c r="C1" s="84"/>
      <c r="D1" s="84"/>
      <c r="E1" s="84"/>
      <c r="F1" s="84"/>
      <c r="G1" s="84"/>
      <c r="H1" s="84"/>
      <c r="I1" s="84"/>
      <c r="J1" s="84"/>
    </row>
    <row r="2" spans="1:17">
      <c r="A2" s="83"/>
      <c r="B2" s="84"/>
      <c r="C2" s="84"/>
      <c r="D2" s="84"/>
      <c r="E2" s="84"/>
      <c r="F2" s="84"/>
      <c r="G2" s="84"/>
      <c r="H2" s="84"/>
      <c r="I2" s="84"/>
      <c r="J2" s="84"/>
    </row>
    <row r="3" spans="1:17">
      <c r="A3" s="83"/>
      <c r="B3" s="84"/>
      <c r="C3" s="84"/>
      <c r="D3" s="84"/>
      <c r="E3" s="84" t="s">
        <v>43</v>
      </c>
      <c r="F3" s="84"/>
      <c r="G3" s="84"/>
      <c r="H3" s="84"/>
      <c r="I3" s="84"/>
      <c r="J3" s="84"/>
    </row>
    <row r="4" spans="1:17">
      <c r="A4" s="85"/>
      <c r="B4" s="84"/>
      <c r="C4" s="84"/>
      <c r="D4" s="84"/>
      <c r="E4" s="84"/>
      <c r="F4" s="84"/>
      <c r="G4" s="84"/>
      <c r="H4" s="84"/>
      <c r="I4" s="84"/>
      <c r="J4" s="84"/>
    </row>
    <row r="5" spans="1:17">
      <c r="A5" s="83"/>
      <c r="B5" s="83"/>
      <c r="C5" s="83"/>
      <c r="D5" s="83"/>
      <c r="E5" s="86"/>
      <c r="F5" s="145" t="s">
        <v>17</v>
      </c>
      <c r="G5" s="146"/>
      <c r="H5" s="87" t="s">
        <v>16</v>
      </c>
      <c r="I5" s="145" t="s">
        <v>20</v>
      </c>
      <c r="J5" s="146"/>
    </row>
    <row r="6" spans="1:17" ht="43.2">
      <c r="A6" s="88" t="s">
        <v>36</v>
      </c>
      <c r="B6" s="83"/>
      <c r="C6" s="83"/>
      <c r="D6" s="83"/>
      <c r="E6" s="89" t="s">
        <v>41</v>
      </c>
      <c r="F6" s="90" t="s">
        <v>34</v>
      </c>
      <c r="G6" s="91" t="s">
        <v>35</v>
      </c>
      <c r="H6" s="92" t="s">
        <v>16</v>
      </c>
      <c r="I6" s="91" t="s">
        <v>21</v>
      </c>
      <c r="J6" s="93" t="s">
        <v>0</v>
      </c>
    </row>
    <row r="7" spans="1:17" ht="15" customHeight="1">
      <c r="A7" s="26"/>
      <c r="B7" s="26"/>
      <c r="C7" s="26"/>
      <c r="D7" s="26"/>
      <c r="E7" s="34"/>
      <c r="F7" s="37"/>
      <c r="G7" s="36"/>
      <c r="H7" s="38"/>
      <c r="I7" s="36"/>
      <c r="J7" s="39"/>
    </row>
    <row r="8" spans="1:17" ht="15" customHeight="1">
      <c r="A8" s="84" t="s">
        <v>1</v>
      </c>
      <c r="B8" s="26"/>
      <c r="C8" s="26"/>
      <c r="D8" s="26"/>
      <c r="E8" s="40">
        <f>SUM(F9,G9,H9)</f>
        <v>137</v>
      </c>
      <c r="F8" s="40"/>
      <c r="G8" s="104"/>
      <c r="H8" s="105"/>
      <c r="I8" s="104"/>
      <c r="J8" s="103"/>
    </row>
    <row r="9" spans="1:17" ht="15" customHeight="1">
      <c r="A9" s="84"/>
      <c r="B9" s="4" t="s">
        <v>22</v>
      </c>
      <c r="C9" s="26"/>
      <c r="D9" s="26"/>
      <c r="E9" s="41"/>
      <c r="F9" s="41">
        <v>121.108</v>
      </c>
      <c r="G9" s="42">
        <v>15.892000000000001</v>
      </c>
      <c r="H9" s="111">
        <v>0</v>
      </c>
      <c r="I9" s="42">
        <v>0</v>
      </c>
      <c r="J9" s="110">
        <v>0</v>
      </c>
    </row>
    <row r="10" spans="1:17" ht="15" customHeight="1">
      <c r="A10" s="84"/>
      <c r="B10" s="26"/>
      <c r="C10" s="26"/>
      <c r="D10" s="26"/>
      <c r="E10" s="40"/>
      <c r="F10" s="43"/>
      <c r="G10" s="44"/>
      <c r="H10" s="45"/>
      <c r="I10" s="32"/>
      <c r="J10" s="33"/>
    </row>
    <row r="11" spans="1:17" ht="15" customHeight="1">
      <c r="A11" s="84" t="s">
        <v>37</v>
      </c>
      <c r="B11" s="26"/>
      <c r="C11" s="26"/>
      <c r="D11" s="26"/>
      <c r="E11" s="34"/>
      <c r="F11" s="34"/>
      <c r="G11" s="32"/>
      <c r="H11" s="35"/>
      <c r="I11" s="32"/>
      <c r="J11" s="33"/>
      <c r="K11" s="3"/>
      <c r="L11" s="3"/>
      <c r="M11" s="3"/>
      <c r="N11" s="3"/>
      <c r="O11" s="3"/>
      <c r="P11" s="3"/>
      <c r="Q11" s="3"/>
    </row>
    <row r="12" spans="1:17" ht="15" customHeight="1">
      <c r="A12" s="84"/>
      <c r="B12" s="26" t="s">
        <v>38</v>
      </c>
      <c r="C12" s="26"/>
      <c r="D12" s="26"/>
      <c r="E12" s="34"/>
      <c r="F12" s="34"/>
      <c r="G12" s="46">
        <f>G$9*'per case assumptions 2018'!G17*'per case assumptions 2018'!G18</f>
        <v>3249.4173486699015</v>
      </c>
      <c r="H12" s="47">
        <f>H$9*'per case assumptions 2018'!H17*'per case assumptions 2018'!H18</f>
        <v>0</v>
      </c>
      <c r="I12" s="46">
        <f>I$9*'per case assumptions 2018'!I17*'per case assumptions 2018'!I18</f>
        <v>0</v>
      </c>
      <c r="J12" s="48"/>
    </row>
    <row r="13" spans="1:17">
      <c r="A13" s="84"/>
      <c r="B13" s="26" t="s">
        <v>18</v>
      </c>
      <c r="C13" s="26"/>
      <c r="D13" s="26"/>
      <c r="E13" s="34"/>
      <c r="F13" s="34"/>
      <c r="G13" s="46">
        <f>G$9*'per case assumptions 2018'!G20*'per case assumptions 2018'!G21</f>
        <v>1113.2546485650716</v>
      </c>
      <c r="H13" s="47">
        <f>H$9*'per case assumptions 2018'!H20*'per case assumptions 2018'!H21</f>
        <v>0</v>
      </c>
      <c r="I13" s="46">
        <f>I$9*'per case assumptions 2018'!I20*'per case assumptions 2018'!I21</f>
        <v>0</v>
      </c>
      <c r="J13" s="48"/>
    </row>
    <row r="14" spans="1:17">
      <c r="A14" s="84"/>
      <c r="B14" s="26" t="s">
        <v>8</v>
      </c>
      <c r="C14" s="26"/>
      <c r="D14" s="26"/>
      <c r="E14" s="34"/>
      <c r="F14" s="34"/>
      <c r="G14" s="46">
        <f>G$9*'per case assumptions 2018'!G23*'per case assumptions 2018'!G24</f>
        <v>3840.4533156656603</v>
      </c>
      <c r="H14" s="47">
        <f>H$9*'per case assumptions 2018'!H23*'per case assumptions 2018'!H24</f>
        <v>0</v>
      </c>
      <c r="I14" s="46">
        <f>I$9*'per case assumptions 2018'!I23*'per case assumptions 2018'!I24</f>
        <v>0</v>
      </c>
      <c r="J14" s="48"/>
    </row>
    <row r="15" spans="1:17">
      <c r="A15" s="84"/>
      <c r="B15" s="26" t="s">
        <v>9</v>
      </c>
      <c r="C15" s="26"/>
      <c r="D15" s="26"/>
      <c r="E15" s="34"/>
      <c r="F15" s="34"/>
      <c r="G15" s="46"/>
      <c r="H15" s="47">
        <f>H$9*'per case assumptions 2018'!H26*'per case assumptions 2018'!H27</f>
        <v>0</v>
      </c>
      <c r="I15" s="46"/>
      <c r="J15" s="48"/>
    </row>
    <row r="16" spans="1:17">
      <c r="A16" s="83"/>
      <c r="B16" s="26" t="s">
        <v>19</v>
      </c>
      <c r="C16" s="4"/>
      <c r="D16" s="4"/>
      <c r="E16" s="7"/>
      <c r="F16" s="7"/>
      <c r="G16" s="27">
        <f>SUM(G12:G15)</f>
        <v>8203.1253129006327</v>
      </c>
      <c r="H16" s="31">
        <f t="shared" ref="H16:I16" si="0">SUM(H12:H15)</f>
        <v>0</v>
      </c>
      <c r="I16" s="27">
        <f t="shared" si="0"/>
        <v>0</v>
      </c>
      <c r="J16" s="22"/>
    </row>
    <row r="17" spans="1:16">
      <c r="A17" s="84"/>
      <c r="B17" s="26"/>
      <c r="C17" s="26"/>
      <c r="D17" s="26"/>
      <c r="E17" s="34"/>
      <c r="F17" s="34"/>
      <c r="G17" s="46"/>
      <c r="H17" s="47"/>
      <c r="I17" s="46"/>
      <c r="J17" s="48"/>
    </row>
    <row r="18" spans="1:16">
      <c r="A18" s="84" t="s">
        <v>15</v>
      </c>
      <c r="B18" s="26"/>
      <c r="C18" s="26"/>
      <c r="D18" s="26"/>
      <c r="E18" s="34"/>
      <c r="F18" s="34"/>
      <c r="G18" s="26"/>
      <c r="H18" s="35"/>
      <c r="I18" s="49"/>
      <c r="J18" s="50">
        <f>J9*'per case assumptions 2018'!J38</f>
        <v>0</v>
      </c>
    </row>
    <row r="19" spans="1:16">
      <c r="A19" s="84"/>
      <c r="B19" s="26"/>
      <c r="C19" s="26"/>
      <c r="D19" s="26"/>
      <c r="E19" s="34"/>
      <c r="F19" s="34"/>
      <c r="G19" s="26"/>
      <c r="H19" s="35"/>
      <c r="I19" s="49"/>
      <c r="J19" s="50"/>
    </row>
    <row r="20" spans="1:16">
      <c r="A20" s="84" t="s">
        <v>39</v>
      </c>
      <c r="B20" s="26"/>
      <c r="C20" s="26"/>
      <c r="D20" s="26"/>
      <c r="E20" s="34"/>
      <c r="F20" s="51">
        <f>F9*'per case assumptions 2018'!F32*'per case assumptions 2018'!F33*'per case assumptions 2018'!F34</f>
        <v>14758.572650201817</v>
      </c>
      <c r="G20" s="46">
        <f>G9*'per case assumptions 2018'!G32*'per case assumptions 2018'!G33*'per case assumptions 2018'!G34</f>
        <v>4026.2015951394992</v>
      </c>
      <c r="H20" s="47">
        <f>H9*'per case assumptions 2018'!H32*'per case assumptions 2018'!H33*'per case assumptions 2018'!H34</f>
        <v>0</v>
      </c>
      <c r="I20" s="46">
        <f>I9*'per case assumptions 2018'!I32*'per case assumptions 2018'!I33*'per case assumptions 2018'!I34</f>
        <v>0</v>
      </c>
      <c r="J20" s="33"/>
    </row>
    <row r="21" spans="1:16">
      <c r="A21" s="84"/>
      <c r="B21" s="26"/>
      <c r="C21" s="26"/>
      <c r="D21" s="26"/>
      <c r="E21" s="34"/>
      <c r="F21" s="51"/>
      <c r="G21" s="46"/>
      <c r="H21" s="47"/>
      <c r="I21" s="46"/>
      <c r="J21" s="33"/>
    </row>
    <row r="22" spans="1:16">
      <c r="A22" s="83" t="s">
        <v>27</v>
      </c>
      <c r="B22" s="4"/>
      <c r="C22" s="4"/>
      <c r="D22" s="4"/>
      <c r="E22" s="7"/>
      <c r="F22" s="28">
        <f>SUM(F16:F20)</f>
        <v>14758.572650201817</v>
      </c>
      <c r="G22" s="30">
        <f t="shared" ref="G22:J22" si="1">SUM(G16:G20)</f>
        <v>12229.326908040131</v>
      </c>
      <c r="H22" s="28">
        <f t="shared" si="1"/>
        <v>0</v>
      </c>
      <c r="I22" s="28">
        <f t="shared" si="1"/>
        <v>0</v>
      </c>
      <c r="J22" s="30">
        <f t="shared" si="1"/>
        <v>0</v>
      </c>
      <c r="K22" s="2"/>
      <c r="L22" s="2"/>
      <c r="M22" s="2"/>
    </row>
    <row r="23" spans="1:16">
      <c r="A23" s="84"/>
      <c r="B23" s="26"/>
      <c r="C23" s="26"/>
      <c r="D23" s="26"/>
      <c r="E23" s="34"/>
      <c r="F23" s="51"/>
      <c r="G23" s="46"/>
      <c r="H23" s="46"/>
      <c r="I23" s="46"/>
      <c r="J23" s="33"/>
    </row>
    <row r="24" spans="1:16" ht="15" thickBot="1">
      <c r="A24" s="94" t="s">
        <v>40</v>
      </c>
      <c r="B24" s="64"/>
      <c r="C24" s="64"/>
      <c r="D24" s="74"/>
      <c r="E24" s="75">
        <f>SUM(F22:K22)</f>
        <v>26987.899558241948</v>
      </c>
      <c r="F24" s="76"/>
      <c r="G24" s="75"/>
      <c r="H24" s="75"/>
      <c r="I24" s="75"/>
      <c r="J24" s="74"/>
    </row>
    <row r="25" spans="1:16" ht="15" thickTop="1">
      <c r="C25" s="1"/>
      <c r="D25" s="1"/>
    </row>
    <row r="26" spans="1:16" ht="105" customHeight="1">
      <c r="A26" s="147" t="s">
        <v>50</v>
      </c>
      <c r="B26" s="147"/>
      <c r="C26" s="147"/>
      <c r="D26" s="147"/>
      <c r="E26" s="147"/>
      <c r="F26" s="147"/>
      <c r="G26" s="147"/>
      <c r="H26" s="147"/>
      <c r="I26" s="147"/>
      <c r="J26" s="147"/>
      <c r="K26" s="147"/>
      <c r="L26" s="147"/>
      <c r="O26" s="1"/>
      <c r="P26" s="1"/>
    </row>
    <row r="28" spans="1:16">
      <c r="A28" t="s">
        <v>51</v>
      </c>
    </row>
    <row r="30" spans="1:16" ht="15" customHeight="1">
      <c r="A30" s="144" t="s">
        <v>31</v>
      </c>
      <c r="B30" s="144"/>
      <c r="C30" s="144"/>
      <c r="D30" s="144"/>
      <c r="E30" s="144"/>
      <c r="F30" s="144"/>
      <c r="G30" s="144"/>
      <c r="H30" s="144"/>
      <c r="I30" s="144"/>
      <c r="J30" s="144"/>
    </row>
    <row r="31" spans="1:16" ht="30" customHeight="1">
      <c r="A31" s="139"/>
      <c r="C31" s="144" t="s">
        <v>45</v>
      </c>
      <c r="D31" s="144"/>
      <c r="E31" s="144"/>
      <c r="F31" s="144"/>
      <c r="G31" s="144"/>
      <c r="H31" s="144"/>
      <c r="I31" s="144"/>
      <c r="J31" s="144"/>
      <c r="K31" s="144"/>
    </row>
    <row r="32" spans="1:16" ht="44.25" customHeight="1">
      <c r="C32" s="82"/>
    </row>
    <row r="33" spans="3:11" ht="30" customHeight="1">
      <c r="C33" s="144" t="s">
        <v>30</v>
      </c>
      <c r="D33" s="144"/>
      <c r="E33" s="144"/>
      <c r="F33" s="144"/>
      <c r="G33" s="144"/>
      <c r="H33" s="144"/>
      <c r="I33" s="144"/>
      <c r="J33" s="144"/>
      <c r="K33" s="144"/>
    </row>
  </sheetData>
  <mergeCells count="6">
    <mergeCell ref="C33:K33"/>
    <mergeCell ref="F5:G5"/>
    <mergeCell ref="I5:J5"/>
    <mergeCell ref="A30:J30"/>
    <mergeCell ref="A26:L26"/>
    <mergeCell ref="C31:K3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2"/>
  <sheetViews>
    <sheetView zoomScaleNormal="100" workbookViewId="0"/>
  </sheetViews>
  <sheetFormatPr defaultRowHeight="14.4"/>
  <cols>
    <col min="1" max="1" width="4" style="26" customWidth="1"/>
    <col min="2" max="2" width="4.109375" style="26" customWidth="1"/>
    <col min="3" max="3" width="9.109375" style="26"/>
    <col min="4" max="4" width="23.6640625" style="26" customWidth="1"/>
    <col min="5" max="8" width="13.109375" style="26" customWidth="1"/>
    <col min="9" max="9" width="14.6640625" style="26" customWidth="1"/>
    <col min="10" max="10" width="13.109375" style="26" customWidth="1"/>
  </cols>
  <sheetData>
    <row r="1" spans="1:17">
      <c r="A1" s="83" t="s">
        <v>32</v>
      </c>
      <c r="B1" s="84"/>
      <c r="C1" s="84"/>
      <c r="D1" s="84"/>
      <c r="E1" s="84"/>
      <c r="F1" s="84"/>
      <c r="G1" s="84"/>
      <c r="H1" s="84"/>
      <c r="I1" s="84"/>
      <c r="J1" s="84"/>
    </row>
    <row r="2" spans="1:17">
      <c r="A2" s="83"/>
      <c r="B2" s="84"/>
      <c r="C2" s="84"/>
      <c r="D2" s="84"/>
      <c r="E2" s="84"/>
      <c r="F2" s="84"/>
      <c r="G2" s="84"/>
      <c r="H2" s="84"/>
      <c r="I2" s="84"/>
      <c r="J2" s="84"/>
    </row>
    <row r="3" spans="1:17">
      <c r="A3" s="83"/>
      <c r="B3" s="84"/>
      <c r="C3" s="84"/>
      <c r="D3" s="84"/>
      <c r="E3" s="84" t="s">
        <v>42</v>
      </c>
      <c r="F3" s="84"/>
      <c r="G3" s="84"/>
      <c r="H3" s="84"/>
      <c r="I3" s="84"/>
      <c r="J3" s="84"/>
    </row>
    <row r="4" spans="1:17">
      <c r="A4" s="85"/>
      <c r="B4" s="84"/>
      <c r="C4" s="84"/>
      <c r="D4" s="84"/>
      <c r="E4" s="84"/>
      <c r="F4" s="84"/>
      <c r="G4" s="84"/>
      <c r="H4" s="84"/>
      <c r="I4" s="84"/>
      <c r="J4" s="84"/>
    </row>
    <row r="5" spans="1:17">
      <c r="A5" s="83"/>
      <c r="B5" s="83"/>
      <c r="C5" s="83"/>
      <c r="D5" s="83"/>
      <c r="E5" s="86"/>
      <c r="F5" s="145" t="s">
        <v>17</v>
      </c>
      <c r="G5" s="146"/>
      <c r="H5" s="87" t="s">
        <v>16</v>
      </c>
      <c r="I5" s="145" t="s">
        <v>20</v>
      </c>
      <c r="J5" s="146"/>
    </row>
    <row r="6" spans="1:17" ht="43.2">
      <c r="A6" s="88" t="s">
        <v>36</v>
      </c>
      <c r="B6" s="83"/>
      <c r="C6" s="83"/>
      <c r="D6" s="83"/>
      <c r="E6" s="89" t="s">
        <v>41</v>
      </c>
      <c r="F6" s="90" t="s">
        <v>34</v>
      </c>
      <c r="G6" s="91" t="s">
        <v>35</v>
      </c>
      <c r="H6" s="92" t="s">
        <v>16</v>
      </c>
      <c r="I6" s="91" t="s">
        <v>21</v>
      </c>
      <c r="J6" s="93" t="s">
        <v>0</v>
      </c>
    </row>
    <row r="7" spans="1:17">
      <c r="A7" s="84" t="s">
        <v>1</v>
      </c>
      <c r="E7" s="40">
        <f>SUM(F8,G8,H8)</f>
        <v>37673</v>
      </c>
      <c r="F7" s="40"/>
      <c r="G7" s="104"/>
      <c r="H7" s="105"/>
      <c r="I7" s="104"/>
      <c r="J7" s="103"/>
    </row>
    <row r="8" spans="1:17">
      <c r="A8" s="84"/>
      <c r="B8" s="4" t="s">
        <v>22</v>
      </c>
      <c r="E8" s="106"/>
      <c r="F8" s="107">
        <v>33193.932000000001</v>
      </c>
      <c r="G8" s="108">
        <v>4370.0680000000002</v>
      </c>
      <c r="H8" s="109">
        <v>108.99999999999999</v>
      </c>
      <c r="I8" s="108">
        <v>108.99999999999999</v>
      </c>
      <c r="J8" s="110">
        <v>0</v>
      </c>
    </row>
    <row r="9" spans="1:17">
      <c r="A9" s="84"/>
      <c r="E9" s="52"/>
      <c r="F9" s="43"/>
      <c r="G9" s="53"/>
      <c r="H9" s="45"/>
      <c r="I9" s="53"/>
      <c r="J9" s="54"/>
    </row>
    <row r="10" spans="1:17">
      <c r="A10" s="84" t="s">
        <v>37</v>
      </c>
      <c r="E10" s="34"/>
      <c r="F10" s="34"/>
      <c r="G10" s="32"/>
      <c r="H10" s="35"/>
      <c r="I10" s="32"/>
      <c r="J10" s="33"/>
      <c r="K10" s="3"/>
      <c r="L10" s="3"/>
      <c r="M10" s="3"/>
      <c r="N10" s="3"/>
      <c r="O10" s="3"/>
      <c r="P10" s="3"/>
      <c r="Q10" s="3"/>
    </row>
    <row r="11" spans="1:17">
      <c r="A11" s="84"/>
      <c r="B11" s="26" t="s">
        <v>38</v>
      </c>
      <c r="E11" s="34"/>
      <c r="F11" s="34"/>
      <c r="G11" s="46">
        <f>G$8*'per case assumptions 2018'!G17*'per case assumptions 2018'!G18</f>
        <v>893542.33413460734</v>
      </c>
      <c r="H11" s="47">
        <f>H$8*'per case assumptions 2018'!H17*'per case assumptions 2018'!H18</f>
        <v>11143.5467847036</v>
      </c>
      <c r="I11" s="46">
        <f>I$8*'per case assumptions 2018'!I17*'per case assumptions 2018'!I18</f>
        <v>15919.352549576572</v>
      </c>
      <c r="J11" s="48"/>
    </row>
    <row r="12" spans="1:17">
      <c r="A12" s="84"/>
      <c r="B12" s="26" t="s">
        <v>18</v>
      </c>
      <c r="E12" s="34"/>
      <c r="F12" s="34"/>
      <c r="G12" s="46">
        <f>G$8*'per case assumptions 2018'!G20*'per case assumptions 2018'!G21</f>
        <v>306128.77646271489</v>
      </c>
      <c r="H12" s="47">
        <f>H$8*'per case assumptions 2018'!H20*'per case assumptions 2018'!H21</f>
        <v>22906.762527106614</v>
      </c>
      <c r="I12" s="46">
        <f>I$8*'per case assumptions 2018'!I20*'per case assumptions 2018'!I21</f>
        <v>0</v>
      </c>
      <c r="J12" s="48"/>
    </row>
    <row r="13" spans="1:17">
      <c r="A13" s="84"/>
      <c r="B13" s="26" t="s">
        <v>8</v>
      </c>
      <c r="E13" s="34"/>
      <c r="F13" s="34"/>
      <c r="G13" s="46">
        <f>G$8*'per case assumptions 2018'!G23*'per case assumptions 2018'!G24</f>
        <v>1056068.5967961492</v>
      </c>
      <c r="H13" s="47">
        <f>H$8*'per case assumptions 2018'!H23*'per case assumptions 2018'!H24</f>
        <v>17560.59281011649</v>
      </c>
      <c r="I13" s="46">
        <f>I$8*'per case assumptions 2018'!I23*'per case assumptions 2018'!I24</f>
        <v>0</v>
      </c>
      <c r="J13" s="48"/>
    </row>
    <row r="14" spans="1:17">
      <c r="A14" s="84"/>
      <c r="B14" s="26" t="s">
        <v>9</v>
      </c>
      <c r="E14" s="34"/>
      <c r="F14" s="34"/>
      <c r="G14" s="46"/>
      <c r="H14" s="47">
        <f>H$8*'per case assumptions 2018'!H26*'per case assumptions 2018'!H27</f>
        <v>3059519.7938065645</v>
      </c>
      <c r="I14" s="46"/>
      <c r="J14" s="48"/>
    </row>
    <row r="15" spans="1:17">
      <c r="A15" s="83"/>
      <c r="B15" s="84" t="s">
        <v>19</v>
      </c>
      <c r="C15" s="4"/>
      <c r="D15" s="4"/>
      <c r="E15" s="7"/>
      <c r="F15" s="7"/>
      <c r="G15" s="27">
        <f>SUM(G11:G14)</f>
        <v>2255739.7073934712</v>
      </c>
      <c r="H15" s="31">
        <f t="shared" ref="H15:I15" si="0">SUM(H11:H14)</f>
        <v>3111130.6959284912</v>
      </c>
      <c r="I15" s="27">
        <f t="shared" si="0"/>
        <v>15919.352549576572</v>
      </c>
      <c r="J15" s="22"/>
    </row>
    <row r="16" spans="1:17">
      <c r="A16" s="84"/>
      <c r="E16" s="34"/>
      <c r="F16" s="34"/>
      <c r="G16" s="46"/>
      <c r="H16" s="47"/>
      <c r="I16" s="46"/>
      <c r="J16" s="48"/>
    </row>
    <row r="17" spans="1:16">
      <c r="A17" s="84" t="s">
        <v>15</v>
      </c>
      <c r="E17" s="34"/>
      <c r="F17" s="34"/>
      <c r="H17" s="35"/>
      <c r="I17" s="49"/>
      <c r="J17" s="50">
        <f>J8*'per case assumptions 2018'!J38</f>
        <v>0</v>
      </c>
    </row>
    <row r="18" spans="1:16">
      <c r="A18" s="84"/>
      <c r="E18" s="34"/>
      <c r="F18" s="34"/>
      <c r="H18" s="35"/>
      <c r="I18" s="49"/>
      <c r="J18" s="50"/>
    </row>
    <row r="19" spans="1:16">
      <c r="A19" s="84" t="s">
        <v>39</v>
      </c>
      <c r="E19" s="34"/>
      <c r="F19" s="51">
        <f>F8*'per case assumptions 2018'!F32*'per case assumptions 2018'!F33*'per case assumptions 2018'!F34</f>
        <v>4045108.9685888533</v>
      </c>
      <c r="G19" s="46">
        <f>G8*'per case assumptions 2018'!G32*'per case assumptions 2018'!G33*'per case assumptions 2018'!G34</f>
        <v>1107146.6619977397</v>
      </c>
      <c r="H19" s="47">
        <f>H8*'per case assumptions 2018'!H32*'per case assumptions 2018'!H33*'per case assumptions 2018'!H34</f>
        <v>60626.478177227953</v>
      </c>
      <c r="I19" s="46">
        <f>I8*'per case assumptions 2018'!I32*'per case assumptions 2018'!I33*'per case assumptions 2018'!I34</f>
        <v>40417.652118151964</v>
      </c>
      <c r="J19" s="33"/>
    </row>
    <row r="20" spans="1:16">
      <c r="A20" s="84"/>
      <c r="E20" s="34"/>
      <c r="F20" s="51"/>
      <c r="G20" s="46"/>
      <c r="H20" s="47"/>
      <c r="I20" s="46"/>
      <c r="J20" s="33"/>
    </row>
    <row r="21" spans="1:16">
      <c r="A21" s="83" t="s">
        <v>27</v>
      </c>
      <c r="B21" s="4"/>
      <c r="C21" s="4"/>
      <c r="D21" s="4"/>
      <c r="E21" s="7"/>
      <c r="F21" s="28">
        <f>SUM(F15:F19)</f>
        <v>4045108.9685888533</v>
      </c>
      <c r="G21" s="30">
        <f t="shared" ref="G21:J21" si="1">SUM(G15:G19)</f>
        <v>3362886.3693912108</v>
      </c>
      <c r="H21" s="28">
        <f t="shared" si="1"/>
        <v>3171757.1741057192</v>
      </c>
      <c r="I21" s="28">
        <f t="shared" si="1"/>
        <v>56337.004667728535</v>
      </c>
      <c r="J21" s="30">
        <f t="shared" si="1"/>
        <v>0</v>
      </c>
      <c r="K21" s="2"/>
      <c r="L21" s="2"/>
      <c r="M21" s="2"/>
    </row>
    <row r="22" spans="1:16">
      <c r="A22" s="84"/>
      <c r="E22" s="34"/>
      <c r="F22" s="51"/>
      <c r="G22" s="46"/>
      <c r="H22" s="46"/>
      <c r="I22" s="46"/>
      <c r="J22" s="33"/>
    </row>
    <row r="23" spans="1:16" ht="15" thickBot="1">
      <c r="A23" s="94" t="s">
        <v>40</v>
      </c>
      <c r="B23" s="64"/>
      <c r="C23" s="64"/>
      <c r="D23" s="74"/>
      <c r="E23" s="75">
        <f>SUM(F21:K21)</f>
        <v>10636089.516753512</v>
      </c>
      <c r="F23" s="76"/>
      <c r="G23" s="75"/>
      <c r="H23" s="75"/>
      <c r="I23" s="75"/>
      <c r="J23" s="74"/>
    </row>
    <row r="24" spans="1:16" ht="15" thickTop="1">
      <c r="C24" s="4"/>
      <c r="D24" s="4"/>
    </row>
    <row r="25" spans="1:16" ht="105" customHeight="1">
      <c r="A25" s="147" t="s">
        <v>50</v>
      </c>
      <c r="B25" s="147"/>
      <c r="C25" s="147"/>
      <c r="D25" s="147"/>
      <c r="E25" s="147"/>
      <c r="F25" s="147"/>
      <c r="G25" s="147"/>
      <c r="H25" s="147"/>
      <c r="I25" s="147"/>
      <c r="J25" s="147"/>
      <c r="K25" s="147"/>
      <c r="L25" s="147"/>
      <c r="O25" s="1"/>
      <c r="P25" s="1"/>
    </row>
    <row r="26" spans="1:16">
      <c r="A26"/>
      <c r="B26"/>
      <c r="C26"/>
      <c r="D26"/>
      <c r="E26"/>
      <c r="F26"/>
      <c r="G26"/>
      <c r="H26"/>
      <c r="I26"/>
      <c r="J26"/>
    </row>
    <row r="27" spans="1:16">
      <c r="A27" t="s">
        <v>51</v>
      </c>
      <c r="B27"/>
      <c r="C27"/>
      <c r="D27"/>
      <c r="E27"/>
      <c r="F27"/>
      <c r="G27"/>
      <c r="H27"/>
      <c r="I27"/>
      <c r="J27"/>
    </row>
    <row r="28" spans="1:16">
      <c r="A28"/>
      <c r="B28"/>
      <c r="C28"/>
      <c r="D28"/>
      <c r="E28"/>
      <c r="F28"/>
      <c r="G28"/>
      <c r="H28"/>
      <c r="I28"/>
      <c r="J28"/>
    </row>
    <row r="29" spans="1:16" ht="15" customHeight="1">
      <c r="A29" s="144" t="s">
        <v>31</v>
      </c>
      <c r="B29" s="144"/>
      <c r="C29" s="144"/>
      <c r="D29" s="144"/>
      <c r="E29" s="144"/>
      <c r="F29" s="144"/>
      <c r="G29" s="144"/>
      <c r="H29" s="144"/>
      <c r="I29" s="144"/>
      <c r="J29" s="144"/>
    </row>
    <row r="30" spans="1:16" ht="30" customHeight="1">
      <c r="A30" s="139"/>
      <c r="B30"/>
      <c r="C30" s="144" t="s">
        <v>45</v>
      </c>
      <c r="D30" s="144"/>
      <c r="E30" s="144"/>
      <c r="F30" s="144"/>
      <c r="G30" s="144"/>
      <c r="H30" s="144"/>
      <c r="I30" s="144"/>
      <c r="J30" s="144"/>
      <c r="K30" s="144"/>
    </row>
    <row r="31" spans="1:16">
      <c r="A31"/>
      <c r="B31"/>
      <c r="C31" s="82"/>
      <c r="D31"/>
      <c r="E31"/>
      <c r="F31"/>
      <c r="G31"/>
      <c r="H31"/>
      <c r="I31"/>
      <c r="J31"/>
    </row>
    <row r="32" spans="1:16" ht="30" customHeight="1">
      <c r="A32"/>
      <c r="B32"/>
      <c r="C32" s="144" t="s">
        <v>30</v>
      </c>
      <c r="D32" s="144"/>
      <c r="E32" s="144"/>
      <c r="F32" s="144"/>
      <c r="G32" s="144"/>
      <c r="H32" s="144"/>
      <c r="I32" s="144"/>
      <c r="J32" s="144"/>
      <c r="K32" s="144"/>
    </row>
  </sheetData>
  <mergeCells count="6">
    <mergeCell ref="C32:K32"/>
    <mergeCell ref="F5:G5"/>
    <mergeCell ref="I5:J5"/>
    <mergeCell ref="A29:J29"/>
    <mergeCell ref="A25:L25"/>
    <mergeCell ref="C30:K3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48"/>
  <sheetViews>
    <sheetView zoomScaleNormal="100" workbookViewId="0"/>
  </sheetViews>
  <sheetFormatPr defaultColWidth="9.109375" defaultRowHeight="14.4"/>
  <cols>
    <col min="1" max="1" width="4" style="4" customWidth="1"/>
    <col min="2" max="2" width="4.109375" style="4" customWidth="1"/>
    <col min="3" max="3" width="3.109375" style="4" customWidth="1"/>
    <col min="4" max="4" width="30.33203125" style="4" customWidth="1"/>
    <col min="5" max="8" width="13.109375" style="4" customWidth="1"/>
    <col min="9" max="9" width="17.5546875" style="4" customWidth="1"/>
    <col min="10" max="10" width="15.88671875" style="4" customWidth="1"/>
    <col min="11" max="11" width="15.109375" style="1" customWidth="1"/>
    <col min="12" max="16384" width="9.109375" style="1"/>
  </cols>
  <sheetData>
    <row r="1" spans="1:10">
      <c r="A1" s="83" t="s">
        <v>32</v>
      </c>
      <c r="B1" s="83"/>
      <c r="C1" s="83"/>
      <c r="D1" s="83"/>
      <c r="E1" s="83"/>
      <c r="F1" s="83"/>
      <c r="G1" s="83"/>
      <c r="H1" s="83"/>
      <c r="I1" s="83"/>
      <c r="J1" s="83"/>
    </row>
    <row r="2" spans="1:10">
      <c r="A2" s="83"/>
      <c r="B2" s="83"/>
      <c r="C2" s="83"/>
      <c r="D2" s="83"/>
      <c r="E2" s="83"/>
      <c r="F2" s="83"/>
      <c r="G2" s="83"/>
      <c r="H2" s="83"/>
      <c r="I2" s="83"/>
      <c r="J2" s="83"/>
    </row>
    <row r="3" spans="1:10">
      <c r="A3" s="83"/>
      <c r="B3" s="83"/>
      <c r="C3" s="83"/>
      <c r="D3" s="83"/>
      <c r="E3" s="83" t="s">
        <v>52</v>
      </c>
      <c r="F3" s="83"/>
      <c r="G3" s="83"/>
      <c r="H3" s="83"/>
      <c r="I3" s="83"/>
      <c r="J3" s="83"/>
    </row>
    <row r="4" spans="1:10">
      <c r="A4" s="83"/>
      <c r="B4" s="83"/>
      <c r="C4" s="83"/>
      <c r="D4" s="83"/>
      <c r="E4" s="83"/>
      <c r="F4" s="83"/>
      <c r="G4" s="83"/>
      <c r="H4" s="83"/>
      <c r="I4" s="83"/>
      <c r="J4" s="83"/>
    </row>
    <row r="5" spans="1:10">
      <c r="A5" s="83"/>
      <c r="B5" s="83"/>
      <c r="C5" s="83"/>
      <c r="D5" s="83"/>
      <c r="E5" s="86"/>
      <c r="F5" s="145" t="s">
        <v>17</v>
      </c>
      <c r="G5" s="146"/>
      <c r="H5" s="87" t="s">
        <v>16</v>
      </c>
      <c r="I5" s="145" t="s">
        <v>20</v>
      </c>
      <c r="J5" s="146"/>
    </row>
    <row r="6" spans="1:10" ht="43.2">
      <c r="A6" s="88" t="s">
        <v>36</v>
      </c>
      <c r="B6" s="83"/>
      <c r="C6" s="83"/>
      <c r="D6" s="83"/>
      <c r="E6" s="89" t="s">
        <v>41</v>
      </c>
      <c r="F6" s="90" t="s">
        <v>34</v>
      </c>
      <c r="G6" s="91" t="s">
        <v>35</v>
      </c>
      <c r="H6" s="92" t="s">
        <v>16</v>
      </c>
      <c r="I6" s="91" t="s">
        <v>21</v>
      </c>
      <c r="J6" s="93" t="s">
        <v>0</v>
      </c>
    </row>
    <row r="7" spans="1:10">
      <c r="A7" s="119"/>
      <c r="B7" s="69"/>
      <c r="C7" s="69"/>
      <c r="D7" s="72"/>
      <c r="E7" s="73"/>
      <c r="F7" s="120"/>
      <c r="G7" s="121"/>
      <c r="H7" s="55"/>
      <c r="I7" s="121"/>
      <c r="J7" s="122"/>
    </row>
    <row r="8" spans="1:10">
      <c r="A8" s="83" t="s">
        <v>1</v>
      </c>
      <c r="E8" s="7"/>
      <c r="F8" s="7"/>
      <c r="H8" s="8"/>
      <c r="J8" s="6"/>
    </row>
    <row r="9" spans="1:10">
      <c r="A9" s="83"/>
      <c r="C9" s="4" t="s">
        <v>2</v>
      </c>
      <c r="E9" s="123">
        <v>137</v>
      </c>
      <c r="F9" s="123">
        <v>121.108</v>
      </c>
      <c r="G9" s="124">
        <v>15.892000000000001</v>
      </c>
      <c r="H9" s="125">
        <v>0</v>
      </c>
      <c r="I9" s="124">
        <v>0</v>
      </c>
      <c r="J9" s="114">
        <v>0</v>
      </c>
    </row>
    <row r="10" spans="1:10">
      <c r="A10" s="83"/>
      <c r="C10" s="4" t="s">
        <v>3</v>
      </c>
      <c r="E10" s="123">
        <v>11407</v>
      </c>
      <c r="F10" s="123">
        <v>10072.788000000002</v>
      </c>
      <c r="G10" s="124">
        <v>1323.2119999999998</v>
      </c>
      <c r="H10" s="125">
        <v>11</v>
      </c>
      <c r="I10" s="124">
        <v>11</v>
      </c>
      <c r="J10" s="114">
        <v>0</v>
      </c>
    </row>
    <row r="11" spans="1:10">
      <c r="A11" s="83"/>
      <c r="C11" s="4" t="s">
        <v>4</v>
      </c>
      <c r="E11" s="123">
        <v>37673</v>
      </c>
      <c r="F11" s="123">
        <v>33193.932000000001</v>
      </c>
      <c r="G11" s="124">
        <v>4370.0680000000002</v>
      </c>
      <c r="H11" s="125">
        <v>108.99999999999999</v>
      </c>
      <c r="I11" s="124">
        <v>108.99999999999999</v>
      </c>
      <c r="J11" s="114">
        <v>0</v>
      </c>
    </row>
    <row r="12" spans="1:10">
      <c r="A12" s="83"/>
      <c r="E12" s="126"/>
      <c r="F12" s="126"/>
      <c r="G12" s="127"/>
      <c r="H12" s="128"/>
      <c r="I12" s="127"/>
      <c r="J12" s="6"/>
    </row>
    <row r="13" spans="1:10">
      <c r="A13" s="129" t="s">
        <v>28</v>
      </c>
      <c r="B13" s="69"/>
      <c r="C13" s="69"/>
      <c r="D13" s="69"/>
      <c r="E13" s="73"/>
      <c r="F13" s="73"/>
      <c r="G13" s="69"/>
      <c r="H13" s="70"/>
      <c r="I13" s="69"/>
      <c r="J13" s="72"/>
    </row>
    <row r="14" spans="1:10">
      <c r="A14" s="130"/>
      <c r="B14" s="5"/>
      <c r="C14" s="5"/>
      <c r="D14" s="5"/>
      <c r="E14" s="7"/>
      <c r="F14" s="7"/>
      <c r="G14" s="5"/>
      <c r="H14" s="8"/>
      <c r="I14" s="5"/>
      <c r="J14" s="6"/>
    </row>
    <row r="15" spans="1:10">
      <c r="A15" s="129" t="s">
        <v>37</v>
      </c>
      <c r="B15" s="69"/>
      <c r="C15" s="69"/>
      <c r="D15" s="69"/>
      <c r="E15" s="73"/>
      <c r="F15" s="73"/>
      <c r="G15" s="69"/>
      <c r="H15" s="70"/>
      <c r="I15" s="69"/>
      <c r="J15" s="72"/>
    </row>
    <row r="16" spans="1:10">
      <c r="A16" s="83"/>
      <c r="B16" s="4" t="s">
        <v>38</v>
      </c>
      <c r="E16" s="7"/>
      <c r="F16" s="7"/>
      <c r="H16" s="8"/>
      <c r="J16" s="6"/>
    </row>
    <row r="17" spans="1:15">
      <c r="A17" s="83"/>
      <c r="C17" s="4" t="s">
        <v>5</v>
      </c>
      <c r="E17" s="56"/>
      <c r="F17" s="56"/>
      <c r="G17" s="4">
        <v>1.4</v>
      </c>
      <c r="H17" s="8">
        <v>0.7</v>
      </c>
      <c r="I17" s="4">
        <v>1</v>
      </c>
      <c r="J17" s="6"/>
    </row>
    <row r="18" spans="1:15">
      <c r="A18" s="83"/>
      <c r="C18" s="4" t="s">
        <v>7</v>
      </c>
      <c r="E18" s="56"/>
      <c r="F18" s="56"/>
      <c r="G18" s="97">
        <v>146.04910595941811</v>
      </c>
      <c r="H18" s="98">
        <v>146.04910595941811</v>
      </c>
      <c r="I18" s="97">
        <v>146.04910595941811</v>
      </c>
      <c r="J18" s="6"/>
      <c r="M18" s="142"/>
      <c r="N18" s="142"/>
      <c r="O18" s="142"/>
    </row>
    <row r="19" spans="1:15">
      <c r="A19" s="83"/>
      <c r="B19" s="4" t="s">
        <v>6</v>
      </c>
      <c r="E19" s="7"/>
      <c r="F19" s="7"/>
      <c r="H19" s="8"/>
      <c r="J19" s="6"/>
    </row>
    <row r="20" spans="1:15">
      <c r="A20" s="83"/>
      <c r="C20" s="4" t="s">
        <v>5</v>
      </c>
      <c r="E20" s="56"/>
      <c r="F20" s="56"/>
      <c r="G20" s="5">
        <v>0.1</v>
      </c>
      <c r="H20" s="8">
        <v>0.3</v>
      </c>
      <c r="I20" s="5">
        <v>0</v>
      </c>
      <c r="J20" s="6"/>
    </row>
    <row r="21" spans="1:15">
      <c r="A21" s="83"/>
      <c r="C21" s="4" t="s">
        <v>7</v>
      </c>
      <c r="E21" s="56"/>
      <c r="F21" s="56"/>
      <c r="G21" s="97">
        <v>700.51261550784761</v>
      </c>
      <c r="H21" s="98">
        <v>700.51261550784761</v>
      </c>
      <c r="I21" s="97">
        <v>700.51261550784761</v>
      </c>
      <c r="J21" s="6"/>
      <c r="M21" s="142"/>
      <c r="N21" s="142"/>
      <c r="O21" s="142"/>
    </row>
    <row r="22" spans="1:15">
      <c r="A22" s="83"/>
      <c r="B22" s="4" t="s">
        <v>8</v>
      </c>
      <c r="E22" s="7"/>
      <c r="F22" s="7"/>
      <c r="G22" s="5"/>
      <c r="H22" s="8"/>
      <c r="I22" s="5"/>
      <c r="J22" s="6"/>
    </row>
    <row r="23" spans="1:15">
      <c r="A23" s="83"/>
      <c r="C23" s="4" t="s">
        <v>5</v>
      </c>
      <c r="E23" s="56"/>
      <c r="F23" s="56"/>
      <c r="G23" s="5">
        <v>0.3</v>
      </c>
      <c r="H23" s="8">
        <v>0.2</v>
      </c>
      <c r="I23" s="5">
        <v>0</v>
      </c>
      <c r="J23" s="6"/>
    </row>
    <row r="24" spans="1:15">
      <c r="A24" s="83"/>
      <c r="C24" s="4" t="s">
        <v>7</v>
      </c>
      <c r="E24" s="56"/>
      <c r="F24" s="56"/>
      <c r="G24" s="97">
        <v>805.53178028057312</v>
      </c>
      <c r="H24" s="98">
        <v>805.53178028057312</v>
      </c>
      <c r="I24" s="97">
        <v>805.53178028057312</v>
      </c>
      <c r="J24" s="6"/>
      <c r="M24" s="142"/>
      <c r="N24" s="142"/>
      <c r="O24" s="142"/>
    </row>
    <row r="25" spans="1:15">
      <c r="A25" s="83"/>
      <c r="B25" s="4" t="s">
        <v>9</v>
      </c>
      <c r="E25" s="7"/>
      <c r="F25" s="7"/>
      <c r="H25" s="8"/>
      <c r="J25" s="6"/>
    </row>
    <row r="26" spans="1:15">
      <c r="A26" s="83"/>
      <c r="C26" s="4" t="s">
        <v>10</v>
      </c>
      <c r="E26" s="56"/>
      <c r="F26" s="56"/>
      <c r="G26" s="23">
        <v>0</v>
      </c>
      <c r="H26" s="8">
        <v>1</v>
      </c>
      <c r="I26" s="23">
        <v>0</v>
      </c>
      <c r="J26" s="6"/>
    </row>
    <row r="27" spans="1:15">
      <c r="A27" s="83"/>
      <c r="C27" s="4" t="s">
        <v>11</v>
      </c>
      <c r="E27" s="56"/>
      <c r="F27" s="56"/>
      <c r="G27" s="23">
        <v>0</v>
      </c>
      <c r="H27" s="98">
        <v>28068.988934005181</v>
      </c>
      <c r="I27" s="23">
        <v>0</v>
      </c>
      <c r="J27" s="6"/>
      <c r="N27" s="142"/>
    </row>
    <row r="28" spans="1:15">
      <c r="A28" s="83"/>
      <c r="E28" s="56"/>
      <c r="F28" s="56"/>
      <c r="G28" s="23"/>
      <c r="H28" s="8"/>
      <c r="I28" s="23"/>
      <c r="J28" s="6"/>
    </row>
    <row r="29" spans="1:15">
      <c r="A29" s="83"/>
      <c r="D29" s="131" t="s">
        <v>23</v>
      </c>
      <c r="E29" s="56"/>
      <c r="F29" s="57"/>
      <c r="G29" s="101">
        <v>516.17954397814196</v>
      </c>
      <c r="H29" s="102">
        <v>28542.483448885243</v>
      </c>
      <c r="I29" s="101">
        <v>146.04910595941811</v>
      </c>
      <c r="J29" s="58"/>
      <c r="K29" s="132"/>
      <c r="L29" s="133"/>
      <c r="M29" s="142"/>
      <c r="N29" s="142"/>
      <c r="O29" s="142"/>
    </row>
    <row r="30" spans="1:15">
      <c r="A30" s="83"/>
      <c r="E30" s="7"/>
      <c r="F30" s="7"/>
      <c r="G30" s="5"/>
      <c r="H30" s="8"/>
      <c r="I30" s="5"/>
      <c r="J30" s="6"/>
    </row>
    <row r="31" spans="1:15">
      <c r="A31" s="129" t="s">
        <v>39</v>
      </c>
      <c r="B31" s="69"/>
      <c r="C31" s="69"/>
      <c r="D31" s="69"/>
      <c r="E31" s="73"/>
      <c r="F31" s="73"/>
      <c r="G31" s="69"/>
      <c r="H31" s="70"/>
      <c r="I31" s="69"/>
      <c r="J31" s="72"/>
    </row>
    <row r="32" spans="1:15">
      <c r="A32" s="83"/>
      <c r="C32" s="4" t="s">
        <v>12</v>
      </c>
      <c r="E32" s="7"/>
      <c r="F32" s="59">
        <v>0.44459599999999999</v>
      </c>
      <c r="G32" s="60">
        <v>0.458895</v>
      </c>
      <c r="H32" s="61">
        <v>0.43029200000000001</v>
      </c>
      <c r="I32" s="60">
        <v>0.43029200000000001</v>
      </c>
      <c r="J32" s="6"/>
      <c r="L32" s="143"/>
      <c r="M32" s="143"/>
      <c r="N32" s="143"/>
      <c r="O32" s="143"/>
    </row>
    <row r="33" spans="1:15">
      <c r="A33" s="83"/>
      <c r="C33" s="4" t="s">
        <v>13</v>
      </c>
      <c r="E33" s="7"/>
      <c r="F33" s="7">
        <v>1</v>
      </c>
      <c r="G33" s="4">
        <v>2</v>
      </c>
      <c r="H33" s="61">
        <v>4.5642857142857141</v>
      </c>
      <c r="I33" s="62">
        <v>3.0428571428571427</v>
      </c>
      <c r="J33" s="6"/>
      <c r="N33" s="143"/>
      <c r="O33" s="143"/>
    </row>
    <row r="34" spans="1:15">
      <c r="A34" s="83"/>
      <c r="C34" s="4" t="s">
        <v>14</v>
      </c>
      <c r="E34" s="7"/>
      <c r="F34" s="100">
        <v>274.09806790707904</v>
      </c>
      <c r="G34" s="99">
        <v>276.04102970025463</v>
      </c>
      <c r="H34" s="99">
        <v>283.20423823894816</v>
      </c>
      <c r="I34" s="97">
        <v>283.20423823894816</v>
      </c>
      <c r="J34" s="6"/>
      <c r="L34" s="142"/>
      <c r="M34" s="142"/>
      <c r="N34" s="142"/>
      <c r="O34" s="142"/>
    </row>
    <row r="35" spans="1:15">
      <c r="A35" s="83"/>
      <c r="E35" s="7"/>
      <c r="F35" s="7"/>
      <c r="H35" s="8"/>
      <c r="J35" s="6"/>
    </row>
    <row r="36" spans="1:15">
      <c r="A36" s="129" t="s">
        <v>15</v>
      </c>
      <c r="B36" s="69"/>
      <c r="C36" s="69"/>
      <c r="D36" s="69"/>
      <c r="E36" s="70"/>
      <c r="F36" s="69"/>
      <c r="G36" s="69"/>
      <c r="H36" s="70"/>
      <c r="I36" s="71"/>
      <c r="J36" s="72"/>
    </row>
    <row r="37" spans="1:15">
      <c r="C37" s="4" t="s">
        <v>24</v>
      </c>
      <c r="E37" s="56"/>
      <c r="F37" s="56"/>
      <c r="G37" s="23"/>
      <c r="H37" s="63"/>
      <c r="I37" s="23"/>
      <c r="J37" s="140">
        <v>1764112.0887260665</v>
      </c>
      <c r="K37" s="133"/>
    </row>
    <row r="38" spans="1:15">
      <c r="C38" s="4" t="s">
        <v>25</v>
      </c>
      <c r="E38" s="56"/>
      <c r="F38" s="56"/>
      <c r="G38" s="23"/>
      <c r="H38" s="63"/>
      <c r="I38" s="23"/>
      <c r="J38" s="140">
        <v>9702616.4879933652</v>
      </c>
      <c r="K38" s="133"/>
    </row>
    <row r="39" spans="1:15" ht="15" thickBot="1">
      <c r="A39" s="65"/>
      <c r="B39" s="65"/>
      <c r="C39" s="65" t="s">
        <v>26</v>
      </c>
      <c r="D39" s="65"/>
      <c r="E39" s="66"/>
      <c r="F39" s="66"/>
      <c r="G39" s="67"/>
      <c r="H39" s="68"/>
      <c r="I39" s="67"/>
      <c r="J39" s="141">
        <v>17641120.887260664</v>
      </c>
      <c r="K39" s="133"/>
    </row>
    <row r="40" spans="1:15" ht="15" thickTop="1"/>
    <row r="41" spans="1:15" ht="94.2" customHeight="1">
      <c r="A41" s="147" t="s">
        <v>50</v>
      </c>
      <c r="B41" s="147"/>
      <c r="C41" s="147"/>
      <c r="D41" s="147"/>
      <c r="E41" s="147"/>
      <c r="F41" s="147"/>
      <c r="G41" s="147"/>
      <c r="H41" s="147"/>
      <c r="I41" s="147"/>
      <c r="J41" s="147"/>
      <c r="K41" s="147"/>
      <c r="L41" s="147"/>
    </row>
    <row r="42" spans="1:15">
      <c r="A42"/>
      <c r="B42"/>
      <c r="C42"/>
      <c r="D42"/>
      <c r="E42"/>
      <c r="F42"/>
      <c r="G42"/>
      <c r="H42"/>
      <c r="I42"/>
      <c r="J42"/>
      <c r="K42"/>
      <c r="L42"/>
    </row>
    <row r="43" spans="1:15">
      <c r="A43" t="s">
        <v>51</v>
      </c>
      <c r="B43"/>
      <c r="C43"/>
      <c r="D43"/>
      <c r="E43"/>
      <c r="F43"/>
      <c r="G43"/>
      <c r="H43"/>
      <c r="I43"/>
      <c r="J43"/>
      <c r="K43"/>
      <c r="L43"/>
    </row>
    <row r="44" spans="1:15" ht="15" customHeight="1">
      <c r="A44"/>
      <c r="B44"/>
      <c r="C44"/>
      <c r="D44"/>
      <c r="E44"/>
      <c r="F44"/>
      <c r="G44"/>
      <c r="H44"/>
      <c r="I44"/>
      <c r="J44"/>
      <c r="K44"/>
      <c r="L44"/>
    </row>
    <row r="45" spans="1:15">
      <c r="A45" s="144" t="s">
        <v>31</v>
      </c>
      <c r="B45" s="144"/>
      <c r="C45" s="144"/>
      <c r="D45" s="144"/>
      <c r="E45" s="144"/>
      <c r="F45" s="144"/>
      <c r="G45" s="144"/>
      <c r="H45" s="144"/>
      <c r="I45" s="144"/>
      <c r="J45" s="144"/>
      <c r="K45"/>
      <c r="L45"/>
    </row>
    <row r="46" spans="1:15" ht="30" customHeight="1">
      <c r="A46" s="139"/>
      <c r="B46"/>
      <c r="C46" s="144" t="s">
        <v>45</v>
      </c>
      <c r="D46" s="144"/>
      <c r="E46" s="144"/>
      <c r="F46" s="144"/>
      <c r="G46" s="144"/>
      <c r="H46" s="144"/>
      <c r="I46" s="144"/>
      <c r="J46" s="144"/>
      <c r="K46" s="144"/>
      <c r="L46"/>
    </row>
    <row r="47" spans="1:15">
      <c r="A47"/>
      <c r="B47"/>
      <c r="C47" s="82"/>
      <c r="D47"/>
      <c r="E47"/>
      <c r="F47"/>
      <c r="G47"/>
      <c r="H47"/>
      <c r="I47"/>
      <c r="J47"/>
      <c r="K47"/>
      <c r="L47"/>
    </row>
    <row r="48" spans="1:15" ht="30" customHeight="1">
      <c r="A48"/>
      <c r="B48"/>
      <c r="C48" s="144" t="s">
        <v>30</v>
      </c>
      <c r="D48" s="144"/>
      <c r="E48" s="144"/>
      <c r="F48" s="144"/>
      <c r="G48" s="144"/>
      <c r="H48" s="144"/>
      <c r="I48" s="144"/>
      <c r="J48" s="144"/>
      <c r="K48" s="144"/>
      <c r="L48"/>
    </row>
  </sheetData>
  <mergeCells count="6">
    <mergeCell ref="C48:K48"/>
    <mergeCell ref="F5:G5"/>
    <mergeCell ref="I5:J5"/>
    <mergeCell ref="A41:L41"/>
    <mergeCell ref="A45:J45"/>
    <mergeCell ref="C46:K4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Mean Cost Estimate 2018</vt:lpstr>
      <vt:lpstr>Low 2018</vt:lpstr>
      <vt:lpstr>High 2018</vt:lpstr>
      <vt:lpstr>per case assumptions 2018</vt:lpstr>
    </vt:vector>
  </TitlesOfParts>
  <Company>USDA-ERS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 of foodborne illness estimates for Cyclospora cayetanensis</dc:title>
  <dc:subject>Agricultural Economics</dc:subject>
  <dc:creator>Sandra Hoffmann; Jae-Wan Ahn</dc:creator>
  <cp:keywords>Cyclospora cayetanensis, C. cayetanensis, foodborne illness, foodborne illnesses, cost estimates, disease outcomes, foodborne infections, outpatient expenditures, inpatient expenditures, medical care, medical costs, lost wages,USDA, U.S. Department of Agriculture, ERS, Economic Research Service</cp:keywords>
  <cp:lastModifiedBy>Martin, Anikka - REE-ERS, Kansas City, MO</cp:lastModifiedBy>
  <cp:lastPrinted>2014-05-15T14:47:42Z</cp:lastPrinted>
  <dcterms:created xsi:type="dcterms:W3CDTF">2014-04-15T16:38:46Z</dcterms:created>
  <dcterms:modified xsi:type="dcterms:W3CDTF">2021-01-27T21:20:59Z</dcterms:modified>
</cp:coreProperties>
</file>